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1640" yWindow="460" windowWidth="24560" windowHeight="15020"/>
  </bookViews>
  <sheets>
    <sheet name="Marges librairie et café" sheetId="1" r:id="rId1"/>
    <sheet name="Marges restauration" sheetId="2" r:id="rId2"/>
    <sheet name="coef et marge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2" i="2"/>
  <c r="H32" i="2"/>
  <c r="H31" i="2"/>
  <c r="H34" i="2"/>
  <c r="G26" i="2"/>
  <c r="G5" i="2"/>
  <c r="G16" i="2"/>
  <c r="G15" i="2"/>
  <c r="G14" i="2"/>
  <c r="K9" i="1"/>
  <c r="J9" i="1"/>
  <c r="G31" i="2"/>
  <c r="H14" i="2"/>
  <c r="G8" i="2"/>
  <c r="G9" i="2"/>
  <c r="H15" i="2"/>
  <c r="G3" i="1"/>
  <c r="G7" i="1"/>
  <c r="T8" i="1"/>
  <c r="U8" i="1"/>
  <c r="G6" i="2"/>
  <c r="G7" i="2"/>
  <c r="B5" i="1"/>
  <c r="J7" i="1"/>
  <c r="P5" i="1"/>
  <c r="V5" i="1"/>
  <c r="E7" i="1"/>
  <c r="F7" i="1"/>
  <c r="N8" i="1"/>
  <c r="O8" i="1"/>
  <c r="A3" i="3"/>
  <c r="B3" i="3"/>
  <c r="C3" i="3"/>
  <c r="D3" i="3"/>
  <c r="A4" i="3"/>
  <c r="M8" i="1"/>
  <c r="G22" i="2"/>
  <c r="G23" i="2"/>
  <c r="G24" i="2"/>
  <c r="G25" i="2"/>
  <c r="G33" i="2"/>
  <c r="H33" i="2"/>
  <c r="H16" i="2"/>
  <c r="C4" i="1"/>
  <c r="G27" i="2"/>
  <c r="E8" i="1"/>
  <c r="C5" i="1"/>
  <c r="H7" i="1"/>
  <c r="P8" i="1"/>
  <c r="Q8" i="1"/>
  <c r="B6" i="1"/>
  <c r="G10" i="2"/>
  <c r="I16" i="2"/>
  <c r="I31" i="2"/>
  <c r="J31" i="2"/>
  <c r="I32" i="2"/>
  <c r="J32" i="2"/>
  <c r="I34" i="2"/>
  <c r="J34" i="2"/>
  <c r="H4" i="1"/>
  <c r="K7" i="1"/>
  <c r="B4" i="3"/>
  <c r="C4" i="3"/>
  <c r="D4" i="3"/>
  <c r="A5" i="3"/>
  <c r="I33" i="2"/>
  <c r="J33" i="2"/>
  <c r="R8" i="1"/>
  <c r="S8" i="1"/>
  <c r="M9" i="1"/>
  <c r="V8" i="1"/>
  <c r="W8" i="1"/>
  <c r="J8" i="1"/>
  <c r="E9" i="1"/>
  <c r="B7" i="1"/>
  <c r="C6" i="1"/>
  <c r="G8" i="1"/>
  <c r="F8" i="1"/>
  <c r="I14" i="2"/>
  <c r="J14" i="2"/>
  <c r="I15" i="2"/>
  <c r="J15" i="2"/>
  <c r="C7" i="1"/>
  <c r="E10" i="1"/>
  <c r="F10" i="1"/>
  <c r="B8" i="1"/>
  <c r="B5" i="3"/>
  <c r="C5" i="3"/>
  <c r="D5" i="3"/>
  <c r="A6" i="3"/>
  <c r="J16" i="2"/>
  <c r="F9" i="1"/>
  <c r="G9" i="1"/>
  <c r="M10" i="1"/>
  <c r="N9" i="1"/>
  <c r="O9" i="1"/>
  <c r="P9" i="1"/>
  <c r="Q9" i="1"/>
  <c r="V9" i="1"/>
  <c r="W9" i="1"/>
  <c r="H8" i="1"/>
  <c r="K8" i="1"/>
  <c r="T9" i="1"/>
  <c r="U9" i="1"/>
  <c r="R9" i="1"/>
  <c r="S9" i="1"/>
  <c r="G10" i="1"/>
  <c r="M11" i="1"/>
  <c r="B6" i="3"/>
  <c r="C6" i="3"/>
  <c r="D6" i="3"/>
  <c r="A7" i="3"/>
  <c r="B9" i="1"/>
  <c r="C8" i="1"/>
  <c r="E11" i="1"/>
  <c r="R10" i="1"/>
  <c r="S10" i="1"/>
  <c r="H9" i="1"/>
  <c r="T10" i="1"/>
  <c r="U10" i="1"/>
  <c r="V10" i="1"/>
  <c r="W10" i="1"/>
  <c r="N10" i="1"/>
  <c r="O10" i="1"/>
  <c r="P10" i="1"/>
  <c r="Q10" i="1"/>
  <c r="T11" i="1"/>
  <c r="U11" i="1"/>
  <c r="H10" i="1"/>
  <c r="R11" i="1"/>
  <c r="S11" i="1"/>
  <c r="V11" i="1"/>
  <c r="W11" i="1"/>
  <c r="F11" i="1"/>
  <c r="G11" i="1"/>
  <c r="M12" i="1"/>
  <c r="N11" i="1"/>
  <c r="O11" i="1"/>
  <c r="P11" i="1"/>
  <c r="Q11" i="1"/>
  <c r="E12" i="1"/>
  <c r="B10" i="1"/>
  <c r="J10" i="1"/>
  <c r="C9" i="1"/>
  <c r="B7" i="3"/>
  <c r="C7" i="3"/>
  <c r="D7" i="3"/>
  <c r="A8" i="3"/>
  <c r="B8" i="3"/>
  <c r="C8" i="3"/>
  <c r="D8" i="3"/>
  <c r="A9" i="3"/>
  <c r="V12" i="1"/>
  <c r="W12" i="1"/>
  <c r="T12" i="1"/>
  <c r="U12" i="1"/>
  <c r="R12" i="1"/>
  <c r="S12" i="1"/>
  <c r="H11" i="1"/>
  <c r="P12" i="1"/>
  <c r="Q12" i="1"/>
  <c r="N12" i="1"/>
  <c r="O12" i="1"/>
  <c r="C10" i="1"/>
  <c r="K10" i="1"/>
  <c r="E13" i="1"/>
  <c r="B11" i="1"/>
  <c r="G12" i="1"/>
  <c r="F12" i="1"/>
  <c r="M13" i="1"/>
  <c r="N13" i="1"/>
  <c r="O13" i="1"/>
  <c r="P13" i="1"/>
  <c r="Q13" i="1"/>
  <c r="T13" i="1"/>
  <c r="U13" i="1"/>
  <c r="R13" i="1"/>
  <c r="S13" i="1"/>
  <c r="H12" i="1"/>
  <c r="V13" i="1"/>
  <c r="W13" i="1"/>
  <c r="C11" i="1"/>
  <c r="B12" i="1"/>
  <c r="J11" i="1"/>
  <c r="E14" i="1"/>
  <c r="G13" i="1"/>
  <c r="F13" i="1"/>
  <c r="M14" i="1"/>
  <c r="B9" i="3"/>
  <c r="C9" i="3"/>
  <c r="D9" i="3"/>
  <c r="A10" i="3"/>
  <c r="B13" i="1"/>
  <c r="C12" i="1"/>
  <c r="K11" i="1"/>
  <c r="E15" i="1"/>
  <c r="B10" i="3"/>
  <c r="C10" i="3"/>
  <c r="D10" i="3"/>
  <c r="A11" i="3"/>
  <c r="P14" i="1"/>
  <c r="Q14" i="1"/>
  <c r="N14" i="1"/>
  <c r="O14" i="1"/>
  <c r="V14" i="1"/>
  <c r="W14" i="1"/>
  <c r="H13" i="1"/>
  <c r="R14" i="1"/>
  <c r="S14" i="1"/>
  <c r="T14" i="1"/>
  <c r="U14" i="1"/>
  <c r="F14" i="1"/>
  <c r="M15" i="1"/>
  <c r="G14" i="1"/>
  <c r="T15" i="1"/>
  <c r="U15" i="1"/>
  <c r="V15" i="1"/>
  <c r="W15" i="1"/>
  <c r="R15" i="1"/>
  <c r="S15" i="1"/>
  <c r="H14" i="1"/>
  <c r="B11" i="3"/>
  <c r="C11" i="3"/>
  <c r="D11" i="3"/>
  <c r="A12" i="3"/>
  <c r="N15" i="1"/>
  <c r="O15" i="1"/>
  <c r="P15" i="1"/>
  <c r="Q15" i="1"/>
  <c r="G15" i="1"/>
  <c r="F15" i="1"/>
  <c r="E16" i="1"/>
  <c r="C13" i="1"/>
  <c r="B14" i="1"/>
  <c r="B12" i="3"/>
  <c r="C12" i="3"/>
  <c r="D12" i="3"/>
  <c r="A13" i="3"/>
  <c r="C14" i="1"/>
  <c r="K12" i="1"/>
  <c r="B15" i="1"/>
  <c r="J12" i="1"/>
  <c r="G16" i="1"/>
  <c r="F16" i="1"/>
  <c r="H15" i="1"/>
  <c r="H16" i="1"/>
  <c r="B16" i="1"/>
  <c r="C15" i="1"/>
  <c r="B13" i="3"/>
  <c r="C13" i="3"/>
  <c r="D13" i="3"/>
  <c r="A14" i="3"/>
  <c r="B14" i="3"/>
  <c r="C14" i="3"/>
  <c r="D14" i="3"/>
  <c r="A15" i="3"/>
  <c r="B17" i="1"/>
  <c r="J13" i="1"/>
  <c r="C16" i="1"/>
  <c r="K13" i="1"/>
  <c r="J14" i="1"/>
  <c r="C17" i="1"/>
  <c r="K14" i="1"/>
  <c r="B18" i="1"/>
  <c r="B15" i="3"/>
  <c r="C15" i="3"/>
  <c r="D15" i="3"/>
  <c r="A16" i="3"/>
  <c r="B16" i="3"/>
  <c r="C16" i="3"/>
  <c r="D16" i="3"/>
  <c r="A17" i="3"/>
  <c r="B19" i="1"/>
  <c r="C18" i="1"/>
  <c r="J15" i="1"/>
  <c r="C19" i="1"/>
  <c r="K15" i="1"/>
  <c r="B20" i="1"/>
  <c r="B17" i="3"/>
  <c r="C17" i="3"/>
  <c r="D17" i="3"/>
  <c r="A18" i="3"/>
  <c r="B18" i="3"/>
  <c r="C18" i="3"/>
  <c r="D18" i="3"/>
  <c r="A19" i="3"/>
  <c r="C20" i="1"/>
  <c r="B21" i="1"/>
  <c r="C21" i="1"/>
  <c r="K16" i="1"/>
  <c r="B22" i="1"/>
  <c r="J16" i="1"/>
  <c r="B19" i="3"/>
  <c r="C19" i="3"/>
  <c r="D19" i="3"/>
  <c r="A20" i="3"/>
  <c r="B20" i="3"/>
  <c r="C20" i="3"/>
  <c r="D20" i="3"/>
  <c r="A21" i="3"/>
  <c r="B23" i="1"/>
  <c r="C22" i="1"/>
  <c r="B24" i="1"/>
  <c r="C23" i="1"/>
  <c r="B21" i="3"/>
  <c r="C21" i="3"/>
  <c r="D21" i="3"/>
  <c r="A22" i="3"/>
  <c r="B22" i="3"/>
  <c r="C22" i="3"/>
  <c r="D22" i="3"/>
  <c r="A23" i="3"/>
  <c r="B25" i="1"/>
  <c r="C24" i="1"/>
  <c r="C25" i="1"/>
  <c r="B26" i="1"/>
  <c r="B23" i="3"/>
  <c r="C23" i="3"/>
  <c r="D23" i="3"/>
  <c r="A24" i="3"/>
  <c r="B24" i="3"/>
  <c r="C24" i="3"/>
  <c r="D24" i="3"/>
  <c r="A25" i="3"/>
  <c r="B27" i="1"/>
  <c r="C26" i="1"/>
  <c r="B28" i="1"/>
  <c r="C27" i="1"/>
  <c r="B25" i="3"/>
  <c r="C25" i="3"/>
  <c r="D25" i="3"/>
  <c r="A26" i="3"/>
  <c r="B26" i="3"/>
  <c r="C26" i="3"/>
  <c r="D26" i="3"/>
  <c r="A27" i="3"/>
  <c r="B29" i="1"/>
  <c r="C28" i="1"/>
  <c r="C29" i="1"/>
  <c r="B30" i="1"/>
  <c r="B27" i="3"/>
  <c r="C27" i="3"/>
  <c r="D27" i="3"/>
  <c r="A28" i="3"/>
  <c r="B28" i="3"/>
  <c r="C28" i="3"/>
  <c r="D28" i="3"/>
  <c r="A29" i="3"/>
  <c r="C30" i="1"/>
  <c r="B31" i="1"/>
  <c r="C31" i="1"/>
  <c r="B32" i="1"/>
  <c r="B29" i="3"/>
  <c r="C29" i="3"/>
  <c r="D29" i="3"/>
  <c r="A30" i="3"/>
  <c r="B30" i="3"/>
  <c r="C30" i="3"/>
  <c r="D30" i="3"/>
  <c r="A31" i="3"/>
  <c r="B33" i="1"/>
  <c r="C33" i="1"/>
  <c r="C32" i="1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</calcChain>
</file>

<file path=xl/sharedStrings.xml><?xml version="1.0" encoding="utf-8"?>
<sst xmlns="http://schemas.openxmlformats.org/spreadsheetml/2006/main" count="88" uniqueCount="55">
  <si>
    <t>Marge</t>
  </si>
  <si>
    <t>ETP</t>
  </si>
  <si>
    <t>TVA</t>
  </si>
  <si>
    <t>Sucre 1kg</t>
  </si>
  <si>
    <t>CA HT</t>
  </si>
  <si>
    <t>TOTAL</t>
  </si>
  <si>
    <t>Nombre
 ventes</t>
  </si>
  <si>
    <t>par jour</t>
  </si>
  <si>
    <t>CA total 
Lib. + Café</t>
  </si>
  <si>
    <t>Prix unitaire</t>
  </si>
  <si>
    <t>Coefficient</t>
  </si>
  <si>
    <t>Marge en %</t>
  </si>
  <si>
    <t>CA café</t>
  </si>
  <si>
    <t>Avec une TVA à 20%</t>
  </si>
  <si>
    <t>La TVA est modulable à 5.5% ou 10% en case B1</t>
  </si>
  <si>
    <t>Ca librairie</t>
  </si>
  <si>
    <t xml:space="preserve">Jours de CA </t>
  </si>
  <si>
    <t>Chaudes</t>
  </si>
  <si>
    <t>Froides</t>
  </si>
  <si>
    <t>Sandwich/Salades</t>
  </si>
  <si>
    <t>Plat simple</t>
  </si>
  <si>
    <t>Répartition</t>
  </si>
  <si>
    <t>Chocolat</t>
  </si>
  <si>
    <t>Farine 1 kg</t>
  </si>
  <si>
    <t>Marge &gt;</t>
  </si>
  <si>
    <t>Répartition &gt;</t>
  </si>
  <si>
    <t>CA "Café"</t>
  </si>
  <si>
    <t>répartion des ventes
"CAFÉ"</t>
  </si>
  <si>
    <t>BOISSON</t>
  </si>
  <si>
    <t xml:space="preserve">RESTAURATION
</t>
  </si>
  <si>
    <t>Marge totale "café"</t>
  </si>
  <si>
    <t>MARGE TOTAL</t>
  </si>
  <si>
    <t>BOISSONS</t>
  </si>
  <si>
    <t>RESTAURATION</t>
  </si>
  <si>
    <t>Part Gâteau</t>
  </si>
  <si>
    <t>CA CAFÉ</t>
  </si>
  <si>
    <t>SUPERMARCHÉ</t>
  </si>
  <si>
    <t>GÂTEAU AU CHOCOLAT NON BIO</t>
  </si>
  <si>
    <t>PRIX</t>
  </si>
  <si>
    <t>COÛT GÂTEAU</t>
  </si>
  <si>
    <t>RECETTE</t>
  </si>
  <si>
    <t>VENTE</t>
  </si>
  <si>
    <t>MARGE</t>
  </si>
  <si>
    <t>EN %</t>
  </si>
  <si>
    <t>1 PART</t>
  </si>
  <si>
    <t>NB PARTS</t>
  </si>
  <si>
    <t>Œufs 6 gros</t>
  </si>
  <si>
    <t>GRAMMES</t>
  </si>
  <si>
    <t>Beurre</t>
  </si>
  <si>
    <t>Farine</t>
  </si>
  <si>
    <t>Sucre</t>
  </si>
  <si>
    <t>Oeufs</t>
  </si>
  <si>
    <t>Beurre 250g</t>
  </si>
  <si>
    <t>GÂTEAU AU CHOCOLAT BIO</t>
  </si>
  <si>
    <t>MAGASIN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</si>
</sst>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_-* #,##0\ &quot;€&quot;_-;\-* #,##0\ &quot;€&quot;_-;_-* &quot;-&quot;??\ &quot;€&quot;_-;_-@_-"/>
    <numFmt numFmtId="167" formatCode="#,##0_ ;\-#,##0\ "/>
  </numFmts>
  <fonts count="16" x14ac:knownFonts="1">
    <font>
      <sz val="12"/>
      <color theme="1"/>
      <name val="Book Antiqua"/>
      <family val="2"/>
    </font>
    <font>
      <sz val="12"/>
      <color theme="1"/>
      <name val="Book Antiqua"/>
      <family val="2"/>
    </font>
    <font>
      <b/>
      <sz val="12"/>
      <color theme="1"/>
      <name val="Book Antiqua"/>
      <family val="1"/>
    </font>
    <font>
      <b/>
      <sz val="14"/>
      <color theme="1"/>
      <name val="Book Antiqua"/>
      <family val="1"/>
    </font>
    <font>
      <u/>
      <sz val="12"/>
      <color theme="10"/>
      <name val="Book Antiqua"/>
      <family val="2"/>
    </font>
    <font>
      <u/>
      <sz val="12"/>
      <color theme="11"/>
      <name val="Book Antiqua"/>
      <family val="2"/>
    </font>
    <font>
      <b/>
      <sz val="12"/>
      <color theme="1"/>
      <name val="Avenir Book"/>
      <family val="2"/>
    </font>
    <font>
      <sz val="12"/>
      <color theme="1"/>
      <name val="Avenir Book"/>
      <family val="2"/>
    </font>
    <font>
      <b/>
      <sz val="12"/>
      <color rgb="FFFFC000"/>
      <name val="Avenir Book"/>
      <family val="2"/>
    </font>
    <font>
      <sz val="12"/>
      <color rgb="FFFFC000"/>
      <name val="Avenir Book"/>
      <family val="2"/>
    </font>
    <font>
      <sz val="12"/>
      <color theme="0"/>
      <name val="Avenir Book"/>
      <family val="2"/>
    </font>
    <font>
      <sz val="12"/>
      <color theme="0"/>
      <name val="Book Antiqua"/>
      <family val="2"/>
    </font>
    <font>
      <sz val="12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Book Antiqua"/>
      <family val="1"/>
    </font>
    <font>
      <b/>
      <sz val="12"/>
      <color rgb="FFFFC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05548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1">
    <xf numFmtId="0" fontId="0" fillId="0" borderId="0" xfId="0"/>
    <xf numFmtId="9" fontId="0" fillId="0" borderId="0" xfId="0" applyNumberFormat="1"/>
    <xf numFmtId="3" fontId="0" fillId="0" borderId="0" xfId="0" applyNumberFormat="1"/>
    <xf numFmtId="0" fontId="0" fillId="0" borderId="5" xfId="0" applyBorder="1"/>
    <xf numFmtId="8" fontId="0" fillId="0" borderId="5" xfId="0" applyNumberFormat="1" applyBorder="1"/>
    <xf numFmtId="6" fontId="0" fillId="0" borderId="5" xfId="0" applyNumberFormat="1" applyBorder="1"/>
    <xf numFmtId="0" fontId="0" fillId="0" borderId="7" xfId="0" applyBorder="1"/>
    <xf numFmtId="164" fontId="0" fillId="0" borderId="8" xfId="1" applyNumberFormat="1" applyFont="1" applyBorder="1"/>
    <xf numFmtId="6" fontId="0" fillId="0" borderId="11" xfId="0" applyNumberFormat="1" applyBorder="1"/>
    <xf numFmtId="8" fontId="0" fillId="0" borderId="11" xfId="0" applyNumberFormat="1" applyBorder="1"/>
    <xf numFmtId="164" fontId="0" fillId="0" borderId="12" xfId="1" applyNumberFormat="1" applyFont="1" applyBorder="1"/>
    <xf numFmtId="165" fontId="0" fillId="0" borderId="5" xfId="0" applyNumberFormat="1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3" fontId="0" fillId="0" borderId="0" xfId="0" applyNumberFormat="1" applyBorder="1"/>
    <xf numFmtId="2" fontId="0" fillId="0" borderId="0" xfId="0" applyNumberFormat="1"/>
    <xf numFmtId="10" fontId="0" fillId="0" borderId="0" xfId="1" applyNumberFormat="1" applyFont="1"/>
    <xf numFmtId="2" fontId="0" fillId="0" borderId="0" xfId="1" applyNumberFormat="1" applyFont="1"/>
    <xf numFmtId="0" fontId="0" fillId="2" borderId="0" xfId="0" applyFill="1"/>
    <xf numFmtId="9" fontId="0" fillId="2" borderId="0" xfId="0" applyNumberFormat="1" applyFill="1"/>
    <xf numFmtId="3" fontId="0" fillId="2" borderId="0" xfId="0" applyNumberFormat="1" applyFill="1"/>
    <xf numFmtId="10" fontId="3" fillId="0" borderId="0" xfId="1" applyNumberFormat="1" applyFont="1"/>
    <xf numFmtId="2" fontId="3" fillId="0" borderId="0" xfId="0" applyNumberFormat="1" applyFont="1"/>
    <xf numFmtId="0" fontId="7" fillId="0" borderId="5" xfId="0" applyFont="1" applyBorder="1"/>
    <xf numFmtId="0" fontId="7" fillId="0" borderId="8" xfId="0" applyFont="1" applyBorder="1"/>
    <xf numFmtId="1" fontId="7" fillId="0" borderId="5" xfId="0" applyNumberFormat="1" applyFont="1" applyBorder="1"/>
    <xf numFmtId="3" fontId="7" fillId="0" borderId="5" xfId="0" applyNumberFormat="1" applyFont="1" applyBorder="1"/>
    <xf numFmtId="3" fontId="7" fillId="0" borderId="8" xfId="0" applyNumberFormat="1" applyFont="1" applyBorder="1"/>
    <xf numFmtId="1" fontId="7" fillId="0" borderId="11" xfId="0" applyNumberFormat="1" applyFont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0" fontId="7" fillId="2" borderId="0" xfId="0" applyFont="1" applyFill="1" applyBorder="1"/>
    <xf numFmtId="0" fontId="7" fillId="0" borderId="0" xfId="0" applyFont="1"/>
    <xf numFmtId="0" fontId="6" fillId="2" borderId="0" xfId="0" applyFont="1" applyFill="1" applyBorder="1" applyAlignment="1">
      <alignment horizontal="center" wrapText="1"/>
    </xf>
    <xf numFmtId="9" fontId="7" fillId="0" borderId="5" xfId="0" applyNumberFormat="1" applyFont="1" applyBorder="1"/>
    <xf numFmtId="10" fontId="7" fillId="2" borderId="0" xfId="1" applyNumberFormat="1" applyFont="1" applyFill="1" applyBorder="1"/>
    <xf numFmtId="3" fontId="7" fillId="2" borderId="0" xfId="0" applyNumberFormat="1" applyFont="1" applyFill="1" applyBorder="1"/>
    <xf numFmtId="0" fontId="7" fillId="0" borderId="9" xfId="0" applyFont="1" applyBorder="1"/>
    <xf numFmtId="166" fontId="7" fillId="0" borderId="5" xfId="0" applyNumberFormat="1" applyFont="1" applyBorder="1"/>
    <xf numFmtId="44" fontId="7" fillId="0" borderId="9" xfId="0" applyNumberFormat="1" applyFont="1" applyBorder="1"/>
    <xf numFmtId="44" fontId="7" fillId="0" borderId="10" xfId="0" applyNumberFormat="1" applyFont="1" applyBorder="1"/>
    <xf numFmtId="166" fontId="7" fillId="0" borderId="9" xfId="0" applyNumberFormat="1" applyFont="1" applyBorder="1"/>
    <xf numFmtId="166" fontId="7" fillId="0" borderId="8" xfId="0" applyNumberFormat="1" applyFont="1" applyBorder="1"/>
    <xf numFmtId="166" fontId="7" fillId="0" borderId="10" xfId="0" applyNumberFormat="1" applyFont="1" applyBorder="1"/>
    <xf numFmtId="166" fontId="7" fillId="0" borderId="12" xfId="0" applyNumberFormat="1" applyFont="1" applyBorder="1"/>
    <xf numFmtId="10" fontId="7" fillId="0" borderId="8" xfId="1" applyNumberFormat="1" applyFont="1" applyBorder="1"/>
    <xf numFmtId="0" fontId="6" fillId="0" borderId="9" xfId="0" applyFont="1" applyBorder="1" applyAlignment="1">
      <alignment horizontal="center"/>
    </xf>
    <xf numFmtId="166" fontId="7" fillId="0" borderId="11" xfId="0" applyNumberFormat="1" applyFont="1" applyBorder="1"/>
    <xf numFmtId="9" fontId="7" fillId="0" borderId="16" xfId="0" applyNumberFormat="1" applyFont="1" applyBorder="1"/>
    <xf numFmtId="0" fontId="7" fillId="0" borderId="19" xfId="0" applyFont="1" applyBorder="1"/>
    <xf numFmtId="9" fontId="7" fillId="0" borderId="8" xfId="0" applyNumberFormat="1" applyFont="1" applyBorder="1"/>
    <xf numFmtId="0" fontId="7" fillId="0" borderId="10" xfId="0" applyFont="1" applyBorder="1"/>
    <xf numFmtId="165" fontId="0" fillId="0" borderId="0" xfId="0" applyNumberFormat="1"/>
    <xf numFmtId="6" fontId="0" fillId="0" borderId="0" xfId="0" applyNumberFormat="1"/>
    <xf numFmtId="0" fontId="7" fillId="0" borderId="0" xfId="0" applyFont="1" applyBorder="1"/>
    <xf numFmtId="3" fontId="7" fillId="0" borderId="17" xfId="0" applyNumberFormat="1" applyFont="1" applyBorder="1"/>
    <xf numFmtId="3" fontId="7" fillId="0" borderId="20" xfId="0" applyNumberFormat="1" applyFont="1" applyBorder="1"/>
    <xf numFmtId="0" fontId="0" fillId="0" borderId="15" xfId="0" applyBorder="1"/>
    <xf numFmtId="1" fontId="7" fillId="0" borderId="8" xfId="0" applyNumberFormat="1" applyFont="1" applyBorder="1"/>
    <xf numFmtId="1" fontId="7" fillId="0" borderId="12" xfId="0" applyNumberFormat="1" applyFont="1" applyBorder="1"/>
    <xf numFmtId="167" fontId="7" fillId="0" borderId="5" xfId="0" applyNumberFormat="1" applyFont="1" applyBorder="1"/>
    <xf numFmtId="167" fontId="7" fillId="0" borderId="11" xfId="0" applyNumberFormat="1" applyFont="1" applyBorder="1"/>
    <xf numFmtId="9" fontId="0" fillId="0" borderId="5" xfId="0" applyNumberFormat="1" applyBorder="1"/>
    <xf numFmtId="0" fontId="0" fillId="0" borderId="11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9" fillId="0" borderId="1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11" fillId="0" borderId="0" xfId="0" applyFont="1" applyFill="1"/>
    <xf numFmtId="165" fontId="11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8" fontId="12" fillId="0" borderId="0" xfId="0" applyNumberFormat="1" applyFont="1" applyFill="1" applyBorder="1"/>
    <xf numFmtId="9" fontId="12" fillId="0" borderId="0" xfId="0" applyNumberFormat="1" applyFont="1" applyFill="1" applyBorder="1"/>
    <xf numFmtId="0" fontId="13" fillId="0" borderId="0" xfId="0" applyFont="1" applyFill="1" applyBorder="1"/>
    <xf numFmtId="8" fontId="13" fillId="0" borderId="0" xfId="0" applyNumberFormat="1" applyFont="1" applyFill="1" applyBorder="1"/>
    <xf numFmtId="6" fontId="12" fillId="0" borderId="0" xfId="0" applyNumberFormat="1" applyFont="1" applyFill="1" applyBorder="1"/>
    <xf numFmtId="164" fontId="12" fillId="0" borderId="0" xfId="1" applyNumberFormat="1" applyFont="1" applyFill="1" applyBorder="1"/>
    <xf numFmtId="9" fontId="7" fillId="3" borderId="8" xfId="0" applyNumberFormat="1" applyFont="1" applyFill="1" applyBorder="1"/>
    <xf numFmtId="9" fontId="7" fillId="3" borderId="16" xfId="0" quotePrefix="1" applyNumberFormat="1" applyFont="1" applyFill="1" applyBorder="1"/>
    <xf numFmtId="9" fontId="7" fillId="3" borderId="5" xfId="0" applyNumberFormat="1" applyFont="1" applyFill="1" applyBorder="1"/>
    <xf numFmtId="0" fontId="7" fillId="3" borderId="5" xfId="0" applyFont="1" applyFill="1" applyBorder="1"/>
    <xf numFmtId="0" fontId="14" fillId="0" borderId="0" xfId="0" applyFont="1" applyFill="1" applyBorder="1"/>
    <xf numFmtId="8" fontId="14" fillId="0" borderId="0" xfId="0" applyNumberFormat="1" applyFont="1" applyFill="1" applyBorder="1"/>
    <xf numFmtId="6" fontId="14" fillId="0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3" borderId="5" xfId="0" applyFill="1" applyBorder="1"/>
    <xf numFmtId="0" fontId="15" fillId="0" borderId="5" xfId="0" applyFont="1" applyBorder="1" applyAlignment="1">
      <alignment horizontal="center"/>
    </xf>
    <xf numFmtId="0" fontId="15" fillId="0" borderId="9" xfId="0" applyFont="1" applyBorder="1"/>
    <xf numFmtId="0" fontId="0" fillId="3" borderId="5" xfId="0" applyFont="1" applyFill="1" applyBorder="1"/>
    <xf numFmtId="0" fontId="15" fillId="0" borderId="8" xfId="0" applyFont="1" applyBorder="1" applyAlignment="1">
      <alignment horizontal="center"/>
    </xf>
    <xf numFmtId="0" fontId="0" fillId="0" borderId="28" xfId="0" applyBorder="1"/>
    <xf numFmtId="0" fontId="0" fillId="0" borderId="36" xfId="0" applyBorder="1"/>
    <xf numFmtId="0" fontId="2" fillId="0" borderId="35" xfId="0" applyFont="1" applyBorder="1"/>
    <xf numFmtId="8" fontId="2" fillId="0" borderId="35" xfId="0" applyNumberFormat="1" applyFont="1" applyBorder="1"/>
    <xf numFmtId="0" fontId="15" fillId="0" borderId="5" xfId="0" applyFont="1" applyBorder="1"/>
    <xf numFmtId="0" fontId="15" fillId="0" borderId="7" xfId="0" applyFont="1" applyFill="1" applyBorder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8" fontId="15" fillId="0" borderId="5" xfId="0" applyNumberFormat="1" applyFont="1" applyBorder="1"/>
    <xf numFmtId="10" fontId="0" fillId="3" borderId="0" xfId="0" applyNumberFormat="1" applyFill="1"/>
    <xf numFmtId="0" fontId="0" fillId="3" borderId="0" xfId="0" applyFill="1"/>
    <xf numFmtId="0" fontId="10" fillId="4" borderId="18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/>
    </xf>
    <xf numFmtId="0" fontId="10" fillId="4" borderId="14" xfId="0" applyFont="1" applyFill="1" applyBorder="1"/>
    <xf numFmtId="0" fontId="10" fillId="4" borderId="10" xfId="0" applyFont="1" applyFill="1" applyBorder="1"/>
    <xf numFmtId="0" fontId="10" fillId="4" borderId="16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wrapText="1"/>
    </xf>
    <xf numFmtId="0" fontId="11" fillId="4" borderId="9" xfId="0" applyFont="1" applyFill="1" applyBorder="1"/>
    <xf numFmtId="0" fontId="11" fillId="4" borderId="5" xfId="0" applyFont="1" applyFill="1" applyBorder="1"/>
    <xf numFmtId="9" fontId="7" fillId="3" borderId="29" xfId="0" applyNumberFormat="1" applyFont="1" applyFill="1" applyBorder="1" applyAlignment="1">
      <alignment horizontal="center"/>
    </xf>
    <xf numFmtId="9" fontId="7" fillId="3" borderId="23" xfId="0" applyNumberFormat="1" applyFont="1" applyFill="1" applyBorder="1" applyAlignment="1">
      <alignment horizontal="center"/>
    </xf>
    <xf numFmtId="165" fontId="7" fillId="3" borderId="28" xfId="0" applyNumberFormat="1" applyFont="1" applyFill="1" applyBorder="1" applyAlignment="1">
      <alignment horizontal="center"/>
    </xf>
    <xf numFmtId="165" fontId="7" fillId="3" borderId="20" xfId="0" applyNumberFormat="1" applyFont="1" applyFill="1" applyBorder="1" applyAlignment="1">
      <alignment horizontal="center"/>
    </xf>
    <xf numFmtId="165" fontId="7" fillId="3" borderId="32" xfId="0" applyNumberFormat="1" applyFont="1" applyFill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7" fillId="0" borderId="29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6" fontId="7" fillId="3" borderId="28" xfId="0" applyNumberFormat="1" applyFont="1" applyFill="1" applyBorder="1" applyAlignment="1">
      <alignment horizontal="center"/>
    </xf>
    <xf numFmtId="6" fontId="7" fillId="3" borderId="32" xfId="0" applyNumberFormat="1" applyFont="1" applyFill="1" applyBorder="1" applyAlignment="1">
      <alignment horizontal="center"/>
    </xf>
    <xf numFmtId="9" fontId="7" fillId="3" borderId="30" xfId="0" applyNumberFormat="1" applyFont="1" applyFill="1" applyBorder="1" applyAlignment="1">
      <alignment horizontal="center"/>
    </xf>
    <xf numFmtId="165" fontId="7" fillId="3" borderId="3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</cellXfs>
  <cellStyles count="8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05548"/>
      <color rgb="FFE46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Coefficient et % de marge correspondant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'coef et marge'!$A$3:$A$42</c:f>
              <c:numCache>
                <c:formatCode>General</c:formatCode>
                <c:ptCount val="4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1.700000000000001</c:v>
                </c:pt>
                <c:pt idx="7">
                  <c:v>1.800000000000001</c:v>
                </c:pt>
                <c:pt idx="8">
                  <c:v>1.900000000000001</c:v>
                </c:pt>
                <c:pt idx="9">
                  <c:v>2.000000000000001</c:v>
                </c:pt>
                <c:pt idx="10">
                  <c:v>2.100000000000001</c:v>
                </c:pt>
                <c:pt idx="11">
                  <c:v>2.200000000000001</c:v>
                </c:pt>
                <c:pt idx="12">
                  <c:v>2.300000000000001</c:v>
                </c:pt>
                <c:pt idx="13">
                  <c:v>2.400000000000001</c:v>
                </c:pt>
                <c:pt idx="14">
                  <c:v>2.500000000000001</c:v>
                </c:pt>
                <c:pt idx="15">
                  <c:v>2.600000000000001</c:v>
                </c:pt>
                <c:pt idx="16">
                  <c:v>2.700000000000001</c:v>
                </c:pt>
                <c:pt idx="17">
                  <c:v>2.800000000000002</c:v>
                </c:pt>
                <c:pt idx="18">
                  <c:v>2.900000000000002</c:v>
                </c:pt>
                <c:pt idx="19">
                  <c:v>3.000000000000002</c:v>
                </c:pt>
                <c:pt idx="20">
                  <c:v>3.100000000000002</c:v>
                </c:pt>
                <c:pt idx="21">
                  <c:v>3.200000000000002</c:v>
                </c:pt>
                <c:pt idx="22">
                  <c:v>3.300000000000002</c:v>
                </c:pt>
                <c:pt idx="23">
                  <c:v>3.400000000000002</c:v>
                </c:pt>
                <c:pt idx="24">
                  <c:v>3.500000000000002</c:v>
                </c:pt>
                <c:pt idx="25">
                  <c:v>3.600000000000002</c:v>
                </c:pt>
                <c:pt idx="26">
                  <c:v>3.700000000000002</c:v>
                </c:pt>
                <c:pt idx="27">
                  <c:v>3.800000000000002</c:v>
                </c:pt>
                <c:pt idx="28">
                  <c:v>3.900000000000003</c:v>
                </c:pt>
                <c:pt idx="29">
                  <c:v>4.000000000000003</c:v>
                </c:pt>
                <c:pt idx="30">
                  <c:v>4.100000000000002</c:v>
                </c:pt>
                <c:pt idx="31">
                  <c:v>4.200000000000002</c:v>
                </c:pt>
                <c:pt idx="32">
                  <c:v>4.300000000000002</c:v>
                </c:pt>
                <c:pt idx="33">
                  <c:v>4.400000000000001</c:v>
                </c:pt>
                <c:pt idx="34">
                  <c:v>4.500000000000001</c:v>
                </c:pt>
                <c:pt idx="35">
                  <c:v>4.6</c:v>
                </c:pt>
                <c:pt idx="36">
                  <c:v>4.7</c:v>
                </c:pt>
                <c:pt idx="37">
                  <c:v>4.8</c:v>
                </c:pt>
                <c:pt idx="38">
                  <c:v>4.899999999999999</c:v>
                </c:pt>
                <c:pt idx="39">
                  <c:v>5</c:v>
                </c:pt>
              </c:numCache>
            </c:numRef>
          </c:xVal>
          <c:yVal>
            <c:numRef>
              <c:f>'coef et marge'!$D$3:$D$42</c:f>
              <c:numCache>
                <c:formatCode>0.00%</c:formatCode>
                <c:ptCount val="40"/>
                <c:pt idx="0">
                  <c:v>-0.000909090909090908</c:v>
                </c:pt>
                <c:pt idx="1">
                  <c:v>0.0</c:v>
                </c:pt>
                <c:pt idx="2">
                  <c:v>0.0769230769230772</c:v>
                </c:pt>
                <c:pt idx="3">
                  <c:v>0.142857142857143</c:v>
                </c:pt>
                <c:pt idx="4">
                  <c:v>0.2</c:v>
                </c:pt>
                <c:pt idx="5">
                  <c:v>0.25</c:v>
                </c:pt>
                <c:pt idx="6">
                  <c:v>0.294117647058824</c:v>
                </c:pt>
                <c:pt idx="7">
                  <c:v>0.333333333333334</c:v>
                </c:pt>
                <c:pt idx="8">
                  <c:v>0.368421052631579</c:v>
                </c:pt>
                <c:pt idx="9">
                  <c:v>0.4</c:v>
                </c:pt>
                <c:pt idx="10">
                  <c:v>0.428571428571429</c:v>
                </c:pt>
                <c:pt idx="11">
                  <c:v>0.454545454545455</c:v>
                </c:pt>
                <c:pt idx="12">
                  <c:v>0.478260869565218</c:v>
                </c:pt>
                <c:pt idx="13">
                  <c:v>0.5</c:v>
                </c:pt>
                <c:pt idx="14">
                  <c:v>0.52</c:v>
                </c:pt>
                <c:pt idx="15">
                  <c:v>0.538461538461539</c:v>
                </c:pt>
                <c:pt idx="16">
                  <c:v>0.555555555555556</c:v>
                </c:pt>
                <c:pt idx="17">
                  <c:v>0.571428571428572</c:v>
                </c:pt>
                <c:pt idx="18">
                  <c:v>0.586206896551724</c:v>
                </c:pt>
                <c:pt idx="19">
                  <c:v>0.6</c:v>
                </c:pt>
                <c:pt idx="20">
                  <c:v>0.612903225806452</c:v>
                </c:pt>
                <c:pt idx="21">
                  <c:v>0.625</c:v>
                </c:pt>
                <c:pt idx="22">
                  <c:v>0.636363636363636</c:v>
                </c:pt>
                <c:pt idx="23">
                  <c:v>0.647058823529412</c:v>
                </c:pt>
                <c:pt idx="24">
                  <c:v>0.657142857142857</c:v>
                </c:pt>
                <c:pt idx="25">
                  <c:v>0.666666666666667</c:v>
                </c:pt>
                <c:pt idx="26">
                  <c:v>0.675675675675676</c:v>
                </c:pt>
                <c:pt idx="27">
                  <c:v>0.68421052631579</c:v>
                </c:pt>
                <c:pt idx="28">
                  <c:v>0.692307692307692</c:v>
                </c:pt>
                <c:pt idx="29">
                  <c:v>0.7</c:v>
                </c:pt>
                <c:pt idx="30">
                  <c:v>0.707317073170732</c:v>
                </c:pt>
                <c:pt idx="31">
                  <c:v>0.714285714285714</c:v>
                </c:pt>
                <c:pt idx="32">
                  <c:v>0.72093023255814</c:v>
                </c:pt>
                <c:pt idx="33">
                  <c:v>0.727272727272727</c:v>
                </c:pt>
                <c:pt idx="34">
                  <c:v>0.733333333333333</c:v>
                </c:pt>
                <c:pt idx="35">
                  <c:v>0.739130434782609</c:v>
                </c:pt>
                <c:pt idx="36">
                  <c:v>0.74468085106383</c:v>
                </c:pt>
                <c:pt idx="37">
                  <c:v>0.75</c:v>
                </c:pt>
                <c:pt idx="38">
                  <c:v>0.755102040816326</c:v>
                </c:pt>
                <c:pt idx="39">
                  <c:v>0.76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41-4D31-8A95-B4B7704F6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196040"/>
        <c:axId val="2136201608"/>
      </c:scatterChart>
      <c:valAx>
        <c:axId val="2136196040"/>
        <c:scaling>
          <c:orientation val="minMax"/>
          <c:max val="5.0"/>
          <c:min val="1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Coefficient appliqué au prix d'achat HT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fr-FR"/>
          </a:p>
        </c:txPr>
        <c:crossAx val="2136201608"/>
        <c:crossesAt val="0.0"/>
        <c:crossBetween val="midCat"/>
      </c:valAx>
      <c:valAx>
        <c:axId val="2136201608"/>
        <c:scaling>
          <c:orientation val="minMax"/>
          <c:min val="0.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ù de marge résultant de l'application du coefficient</a:t>
                </a:r>
              </a:p>
            </c:rich>
          </c:tx>
          <c:layout/>
          <c:overlay val="0"/>
        </c:title>
        <c:numFmt formatCode="0.00%" sourceLinked="0"/>
        <c:majorTickMark val="out"/>
        <c:minorTickMark val="none"/>
        <c:tickLblPos val="nextTo"/>
        <c:crossAx val="2136196040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327025</xdr:colOff>
      <xdr:row>16</xdr:row>
      <xdr:rowOff>212724</xdr:rowOff>
    </xdr:from>
    <xdr:to>
      <xdr:col>14</xdr:col>
      <xdr:colOff>0</xdr:colOff>
      <xdr:row>19</xdr:row>
      <xdr:rowOff>215899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5EBA5965-4543-42E2-86F6-787819BCE301}"/>
            </a:ext>
          </a:extLst>
        </xdr:cNvPr>
        <xdr:cNvSpPr txBox="1"/>
      </xdr:nvSpPr>
      <xdr:spPr>
        <a:xfrm>
          <a:off x="7502525" y="4378324"/>
          <a:ext cx="4778375" cy="650875"/>
        </a:xfrm>
        <a:prstGeom prst="rect">
          <a:avLst/>
        </a:prstGeom>
        <a:solidFill>
          <a:srgbClr val="E05548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rouge les cases modifiables . Les calculs se font automatiquement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</xdr:colOff>
      <xdr:row>5</xdr:row>
      <xdr:rowOff>3173</xdr:rowOff>
    </xdr:from>
    <xdr:to>
      <xdr:col>13</xdr:col>
      <xdr:colOff>444500</xdr:colOff>
      <xdr:row>40</xdr:row>
      <xdr:rowOff>184150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D7F639F3-93F5-41E5-BA9B-2C55072EC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Y35"/>
  <sheetViews>
    <sheetView tabSelected="1" workbookViewId="0">
      <selection activeCell="H26" sqref="H26"/>
    </sheetView>
  </sheetViews>
  <sheetFormatPr baseColWidth="10" defaultRowHeight="15" x14ac:dyDescent="0"/>
  <cols>
    <col min="1" max="1" width="6.5" customWidth="1"/>
    <col min="2" max="2" width="14.1640625" customWidth="1"/>
    <col min="3" max="3" width="13.1640625" bestFit="1" customWidth="1"/>
    <col min="4" max="4" width="4" customWidth="1"/>
    <col min="5" max="5" width="14.1640625" customWidth="1"/>
    <col min="6" max="6" width="13.1640625" bestFit="1" customWidth="1"/>
    <col min="7" max="7" width="15.83203125" bestFit="1" customWidth="1"/>
    <col min="8" max="8" width="13.1640625" bestFit="1" customWidth="1"/>
    <col min="9" max="9" width="4.33203125" customWidth="1"/>
    <col min="10" max="11" width="13.1640625" bestFit="1" customWidth="1"/>
    <col min="13" max="13" width="13.1640625" bestFit="1" customWidth="1"/>
    <col min="14" max="14" width="12.33203125" bestFit="1" customWidth="1"/>
    <col min="18" max="18" width="13.1640625" customWidth="1"/>
    <col min="22" max="22" width="12.1640625" bestFit="1" customWidth="1"/>
  </cols>
  <sheetData>
    <row r="1" spans="1:23" ht="31.5" customHeight="1" thickBot="1">
      <c r="A1" s="71" t="s">
        <v>1</v>
      </c>
      <c r="B1" s="72" t="s">
        <v>15</v>
      </c>
      <c r="C1" s="73" t="s">
        <v>0</v>
      </c>
      <c r="D1" s="22"/>
      <c r="E1" s="143" t="s">
        <v>26</v>
      </c>
      <c r="F1" s="142" t="s">
        <v>27</v>
      </c>
      <c r="G1" s="142"/>
      <c r="H1" s="74"/>
      <c r="I1" s="35"/>
      <c r="J1" s="36"/>
      <c r="K1" s="36"/>
      <c r="M1" t="s">
        <v>16</v>
      </c>
      <c r="N1" s="94">
        <v>300</v>
      </c>
    </row>
    <row r="2" spans="1:23" ht="37" customHeight="1" thickBot="1">
      <c r="A2" s="41"/>
      <c r="B2" s="27"/>
      <c r="C2" s="91">
        <v>0.32</v>
      </c>
      <c r="D2" s="22"/>
      <c r="E2" s="144"/>
      <c r="F2" s="78" t="s">
        <v>28</v>
      </c>
      <c r="G2" s="78" t="s">
        <v>29</v>
      </c>
      <c r="H2" s="75" t="s">
        <v>30</v>
      </c>
      <c r="I2" s="37"/>
      <c r="J2" s="76" t="s">
        <v>8</v>
      </c>
      <c r="K2" s="77" t="s">
        <v>31</v>
      </c>
      <c r="L2" s="16"/>
      <c r="M2" s="17"/>
    </row>
    <row r="3" spans="1:23" ht="18" customHeight="1" thickBot="1">
      <c r="A3" s="41"/>
      <c r="B3" s="27"/>
      <c r="C3" s="54"/>
      <c r="D3" s="22"/>
      <c r="E3" s="119" t="s">
        <v>25</v>
      </c>
      <c r="F3" s="92">
        <v>0.6</v>
      </c>
      <c r="G3" s="52">
        <f>1-F3</f>
        <v>0.4</v>
      </c>
      <c r="H3" s="53"/>
      <c r="I3" s="35"/>
      <c r="J3" s="41"/>
      <c r="K3" s="28"/>
      <c r="L3" s="17"/>
      <c r="M3" s="17"/>
      <c r="N3" s="145" t="s">
        <v>32</v>
      </c>
      <c r="O3" s="146"/>
      <c r="P3" s="146"/>
      <c r="Q3" s="147"/>
      <c r="R3" s="145" t="s">
        <v>33</v>
      </c>
      <c r="S3" s="146"/>
      <c r="T3" s="146"/>
      <c r="U3" s="146"/>
      <c r="V3" s="146"/>
      <c r="W3" s="147"/>
    </row>
    <row r="4" spans="1:23" ht="18" thickBot="1">
      <c r="A4" s="41"/>
      <c r="B4" s="42">
        <v>10000</v>
      </c>
      <c r="C4" s="46">
        <f t="shared" ref="C4:C33" si="0">B4*$C$2</f>
        <v>3200</v>
      </c>
      <c r="D4" s="23"/>
      <c r="E4" s="120" t="s">
        <v>24</v>
      </c>
      <c r="F4" s="93">
        <v>0.7</v>
      </c>
      <c r="G4" s="93">
        <v>0.7</v>
      </c>
      <c r="H4" s="49">
        <f>H7/E7</f>
        <v>0.7</v>
      </c>
      <c r="I4" s="39"/>
      <c r="J4" s="41"/>
      <c r="K4" s="28"/>
      <c r="L4" s="17"/>
      <c r="M4" s="58"/>
      <c r="N4" s="148" t="s">
        <v>17</v>
      </c>
      <c r="O4" s="149"/>
      <c r="P4" s="150" t="s">
        <v>18</v>
      </c>
      <c r="Q4" s="151"/>
      <c r="R4" s="148" t="s">
        <v>34</v>
      </c>
      <c r="S4" s="151"/>
      <c r="T4" s="152" t="s">
        <v>19</v>
      </c>
      <c r="U4" s="152"/>
      <c r="V4" s="148" t="s">
        <v>20</v>
      </c>
      <c r="W4" s="151"/>
    </row>
    <row r="5" spans="1:23" ht="17">
      <c r="A5" s="41"/>
      <c r="B5" s="42">
        <f>B4+10000</f>
        <v>20000</v>
      </c>
      <c r="C5" s="46">
        <f t="shared" si="0"/>
        <v>6400</v>
      </c>
      <c r="D5" s="23"/>
      <c r="E5" s="50" t="s">
        <v>12</v>
      </c>
      <c r="F5" s="38"/>
      <c r="G5" s="38"/>
      <c r="H5" s="28"/>
      <c r="I5" s="35"/>
      <c r="J5" s="41"/>
      <c r="K5" s="28"/>
      <c r="L5" s="17"/>
      <c r="M5" s="121" t="s">
        <v>21</v>
      </c>
      <c r="N5" s="129">
        <v>0.5</v>
      </c>
      <c r="O5" s="130"/>
      <c r="P5" s="134">
        <f>1-N5</f>
        <v>0.5</v>
      </c>
      <c r="Q5" s="135"/>
      <c r="R5" s="140">
        <v>0.3</v>
      </c>
      <c r="S5" s="130"/>
      <c r="T5" s="129">
        <v>0.25</v>
      </c>
      <c r="U5" s="130"/>
      <c r="V5" s="136">
        <f>1-(R5+T5)</f>
        <v>0.44999999999999996</v>
      </c>
      <c r="W5" s="137"/>
    </row>
    <row r="6" spans="1:23" ht="18" thickBot="1">
      <c r="A6" s="41"/>
      <c r="B6" s="42">
        <f t="shared" ref="B6:B33" si="1">B5+10000</f>
        <v>30000</v>
      </c>
      <c r="C6" s="46">
        <f t="shared" si="0"/>
        <v>9600</v>
      </c>
      <c r="D6" s="24"/>
      <c r="E6" s="41"/>
      <c r="F6" s="27"/>
      <c r="G6" s="27"/>
      <c r="H6" s="28"/>
      <c r="I6" s="35"/>
      <c r="J6" s="41"/>
      <c r="K6" s="28"/>
      <c r="L6" s="17"/>
      <c r="M6" s="122" t="s">
        <v>9</v>
      </c>
      <c r="N6" s="131">
        <v>2</v>
      </c>
      <c r="O6" s="132"/>
      <c r="P6" s="131">
        <v>3.5</v>
      </c>
      <c r="Q6" s="133"/>
      <c r="R6" s="141">
        <v>2.5</v>
      </c>
      <c r="S6" s="132"/>
      <c r="T6" s="131">
        <v>5</v>
      </c>
      <c r="U6" s="132"/>
      <c r="V6" s="138">
        <v>12</v>
      </c>
      <c r="W6" s="139"/>
    </row>
    <row r="7" spans="1:23" ht="34">
      <c r="A7" s="41"/>
      <c r="B7" s="42">
        <f t="shared" si="1"/>
        <v>40000</v>
      </c>
      <c r="C7" s="46">
        <f t="shared" si="0"/>
        <v>12800</v>
      </c>
      <c r="D7" s="24"/>
      <c r="E7" s="45">
        <f t="shared" ref="E7:E16" si="2">B4</f>
        <v>10000</v>
      </c>
      <c r="F7" s="42">
        <f t="shared" ref="F7:F16" si="3">E7*$F$3*$F$4</f>
        <v>4200</v>
      </c>
      <c r="G7" s="42">
        <f t="shared" ref="G7:G16" si="4">E7*$G$3*$G$4</f>
        <v>2800</v>
      </c>
      <c r="H7" s="46">
        <f t="shared" ref="H7:H16" si="5">G7+F7</f>
        <v>7000</v>
      </c>
      <c r="I7" s="40"/>
      <c r="J7" s="45">
        <f>B5+E7</f>
        <v>30000</v>
      </c>
      <c r="K7" s="46">
        <f>C5+H7</f>
        <v>13400</v>
      </c>
      <c r="L7" s="18"/>
      <c r="M7" s="79" t="s">
        <v>35</v>
      </c>
      <c r="N7" s="123" t="s">
        <v>6</v>
      </c>
      <c r="O7" s="124" t="s">
        <v>7</v>
      </c>
      <c r="P7" s="123" t="s">
        <v>6</v>
      </c>
      <c r="Q7" s="125" t="s">
        <v>7</v>
      </c>
      <c r="R7" s="126" t="s">
        <v>6</v>
      </c>
      <c r="S7" s="124" t="s">
        <v>7</v>
      </c>
      <c r="T7" s="123" t="s">
        <v>6</v>
      </c>
      <c r="U7" s="124" t="s">
        <v>7</v>
      </c>
      <c r="V7" s="123" t="s">
        <v>6</v>
      </c>
      <c r="W7" s="125" t="s">
        <v>7</v>
      </c>
    </row>
    <row r="8" spans="1:23" ht="17">
      <c r="A8" s="41"/>
      <c r="B8" s="42">
        <f t="shared" si="1"/>
        <v>50000</v>
      </c>
      <c r="C8" s="46">
        <f t="shared" si="0"/>
        <v>16000</v>
      </c>
      <c r="D8" s="24"/>
      <c r="E8" s="45">
        <f t="shared" si="2"/>
        <v>20000</v>
      </c>
      <c r="F8" s="42">
        <f t="shared" si="3"/>
        <v>8400</v>
      </c>
      <c r="G8" s="42">
        <f t="shared" si="4"/>
        <v>5600</v>
      </c>
      <c r="H8" s="46">
        <f t="shared" si="5"/>
        <v>14000</v>
      </c>
      <c r="I8" s="40"/>
      <c r="J8" s="45">
        <f>B6+E8</f>
        <v>50000</v>
      </c>
      <c r="K8" s="46">
        <f>C6+H8</f>
        <v>23600</v>
      </c>
      <c r="L8" s="18"/>
      <c r="M8" s="43">
        <f t="shared" ref="M8:M15" si="6">E7</f>
        <v>10000</v>
      </c>
      <c r="N8" s="29">
        <f t="shared" ref="N8:N15" si="7">(F7*$N$5)/$N$6</f>
        <v>1050</v>
      </c>
      <c r="O8" s="29">
        <f t="shared" ref="O8:O15" si="8">N8/$N$1</f>
        <v>3.5</v>
      </c>
      <c r="P8" s="29">
        <f t="shared" ref="P8:P15" si="9">(F7*$P$5)/$P$6</f>
        <v>600</v>
      </c>
      <c r="Q8" s="62">
        <f>P8/$N$1</f>
        <v>2</v>
      </c>
      <c r="R8" s="59">
        <f t="shared" ref="R8:R15" si="10">(G7*$R$5)/$R$6</f>
        <v>336</v>
      </c>
      <c r="S8" s="29">
        <f t="shared" ref="S8:S15" si="11">R8/$N$1</f>
        <v>1.1200000000000001</v>
      </c>
      <c r="T8" s="30">
        <f t="shared" ref="T8:T15" si="12">(G7*$T$5)/$T$6</f>
        <v>140</v>
      </c>
      <c r="U8" s="30">
        <f t="shared" ref="U8:U15" si="13">T8/$N$1</f>
        <v>0.46666666666666667</v>
      </c>
      <c r="V8" s="64">
        <f t="shared" ref="V8:V15" si="14">(G7*$V$5)/$V$6</f>
        <v>104.99999999999999</v>
      </c>
      <c r="W8" s="31">
        <f>V8/$N$1</f>
        <v>0.35</v>
      </c>
    </row>
    <row r="9" spans="1:23" ht="17">
      <c r="A9" s="41"/>
      <c r="B9" s="42">
        <f t="shared" si="1"/>
        <v>60000</v>
      </c>
      <c r="C9" s="46">
        <f t="shared" si="0"/>
        <v>19200</v>
      </c>
      <c r="D9" s="24"/>
      <c r="E9" s="45">
        <f t="shared" si="2"/>
        <v>30000</v>
      </c>
      <c r="F9" s="42">
        <f t="shared" si="3"/>
        <v>12600</v>
      </c>
      <c r="G9" s="42">
        <f t="shared" si="4"/>
        <v>8400</v>
      </c>
      <c r="H9" s="46">
        <f t="shared" si="5"/>
        <v>21000</v>
      </c>
      <c r="I9" s="40"/>
      <c r="J9" s="45">
        <f>B7+E9</f>
        <v>70000</v>
      </c>
      <c r="K9" s="46">
        <f>C7+H9</f>
        <v>33800</v>
      </c>
      <c r="L9" s="18"/>
      <c r="M9" s="43">
        <f t="shared" si="6"/>
        <v>20000</v>
      </c>
      <c r="N9" s="29">
        <f t="shared" si="7"/>
        <v>2100</v>
      </c>
      <c r="O9" s="29">
        <f t="shared" si="8"/>
        <v>7</v>
      </c>
      <c r="P9" s="29">
        <f t="shared" si="9"/>
        <v>1200</v>
      </c>
      <c r="Q9" s="62">
        <f t="shared" ref="Q9:Q10" si="15">P9/$N$1</f>
        <v>4</v>
      </c>
      <c r="R9" s="59">
        <f t="shared" si="10"/>
        <v>672</v>
      </c>
      <c r="S9" s="29">
        <f t="shared" si="11"/>
        <v>2.2400000000000002</v>
      </c>
      <c r="T9" s="30">
        <f t="shared" si="12"/>
        <v>280</v>
      </c>
      <c r="U9" s="30">
        <f t="shared" si="13"/>
        <v>0.93333333333333335</v>
      </c>
      <c r="V9" s="64">
        <f t="shared" si="14"/>
        <v>209.99999999999997</v>
      </c>
      <c r="W9" s="31">
        <f>V9/$N$1</f>
        <v>0.7</v>
      </c>
    </row>
    <row r="10" spans="1:23" ht="17">
      <c r="A10" s="41"/>
      <c r="B10" s="42">
        <f t="shared" si="1"/>
        <v>70000</v>
      </c>
      <c r="C10" s="46">
        <f t="shared" si="0"/>
        <v>22400</v>
      </c>
      <c r="D10" s="24"/>
      <c r="E10" s="45">
        <f t="shared" si="2"/>
        <v>40000</v>
      </c>
      <c r="F10" s="42">
        <f t="shared" si="3"/>
        <v>16800</v>
      </c>
      <c r="G10" s="42">
        <f t="shared" si="4"/>
        <v>11200</v>
      </c>
      <c r="H10" s="46">
        <f t="shared" si="5"/>
        <v>28000</v>
      </c>
      <c r="I10" s="40"/>
      <c r="J10" s="45">
        <f>B10+E10</f>
        <v>110000</v>
      </c>
      <c r="K10" s="46">
        <f>C10+H10</f>
        <v>50400</v>
      </c>
      <c r="L10" s="17"/>
      <c r="M10" s="43">
        <f t="shared" si="6"/>
        <v>30000</v>
      </c>
      <c r="N10" s="29">
        <f t="shared" si="7"/>
        <v>3150</v>
      </c>
      <c r="O10" s="29">
        <f t="shared" si="8"/>
        <v>10.5</v>
      </c>
      <c r="P10" s="29">
        <f t="shared" si="9"/>
        <v>1800</v>
      </c>
      <c r="Q10" s="62">
        <f t="shared" si="15"/>
        <v>6</v>
      </c>
      <c r="R10" s="59">
        <f t="shared" si="10"/>
        <v>1008</v>
      </c>
      <c r="S10" s="29">
        <f t="shared" si="11"/>
        <v>3.36</v>
      </c>
      <c r="T10" s="30">
        <f t="shared" si="12"/>
        <v>420</v>
      </c>
      <c r="U10" s="30">
        <f t="shared" si="13"/>
        <v>1.4</v>
      </c>
      <c r="V10" s="64">
        <f t="shared" si="14"/>
        <v>314.99999999999994</v>
      </c>
      <c r="W10" s="31">
        <f t="shared" ref="W10" si="16">V10/$N$1</f>
        <v>1.0499999999999998</v>
      </c>
    </row>
    <row r="11" spans="1:23" ht="17">
      <c r="A11" s="41"/>
      <c r="B11" s="42">
        <f t="shared" si="1"/>
        <v>80000</v>
      </c>
      <c r="C11" s="46">
        <f t="shared" si="0"/>
        <v>25600</v>
      </c>
      <c r="D11" s="24"/>
      <c r="E11" s="45">
        <f t="shared" si="2"/>
        <v>50000</v>
      </c>
      <c r="F11" s="42">
        <f t="shared" si="3"/>
        <v>21000</v>
      </c>
      <c r="G11" s="42">
        <f t="shared" si="4"/>
        <v>14000</v>
      </c>
      <c r="H11" s="46">
        <f t="shared" si="5"/>
        <v>35000</v>
      </c>
      <c r="I11" s="40"/>
      <c r="J11" s="45">
        <f>B12+E11</f>
        <v>140000</v>
      </c>
      <c r="K11" s="46">
        <f>C12+H11</f>
        <v>63800</v>
      </c>
      <c r="L11" s="18"/>
      <c r="M11" s="43">
        <f t="shared" si="6"/>
        <v>40000</v>
      </c>
      <c r="N11" s="29">
        <f t="shared" si="7"/>
        <v>4200</v>
      </c>
      <c r="O11" s="29">
        <f t="shared" si="8"/>
        <v>14</v>
      </c>
      <c r="P11" s="29">
        <f t="shared" si="9"/>
        <v>2400</v>
      </c>
      <c r="Q11" s="62">
        <f>P11/$N$1</f>
        <v>8</v>
      </c>
      <c r="R11" s="59">
        <f t="shared" si="10"/>
        <v>1344</v>
      </c>
      <c r="S11" s="29">
        <f t="shared" si="11"/>
        <v>4.4800000000000004</v>
      </c>
      <c r="T11" s="30">
        <f t="shared" si="12"/>
        <v>560</v>
      </c>
      <c r="U11" s="30">
        <f t="shared" si="13"/>
        <v>1.8666666666666667</v>
      </c>
      <c r="V11" s="64">
        <f t="shared" si="14"/>
        <v>419.99999999999994</v>
      </c>
      <c r="W11" s="31">
        <f>V11/$N$1</f>
        <v>1.4</v>
      </c>
    </row>
    <row r="12" spans="1:23" ht="17">
      <c r="A12" s="41"/>
      <c r="B12" s="42">
        <f t="shared" si="1"/>
        <v>90000</v>
      </c>
      <c r="C12" s="46">
        <f t="shared" si="0"/>
        <v>28800</v>
      </c>
      <c r="D12" s="24"/>
      <c r="E12" s="45">
        <f t="shared" si="2"/>
        <v>60000</v>
      </c>
      <c r="F12" s="42">
        <f t="shared" si="3"/>
        <v>25200</v>
      </c>
      <c r="G12" s="42">
        <f t="shared" si="4"/>
        <v>16800</v>
      </c>
      <c r="H12" s="46">
        <f t="shared" si="5"/>
        <v>42000</v>
      </c>
      <c r="I12" s="40"/>
      <c r="J12" s="45">
        <f>B14+E12</f>
        <v>170000</v>
      </c>
      <c r="K12" s="46">
        <f>C14+H12</f>
        <v>77200</v>
      </c>
      <c r="L12" s="18"/>
      <c r="M12" s="43">
        <f t="shared" si="6"/>
        <v>50000</v>
      </c>
      <c r="N12" s="29">
        <f t="shared" si="7"/>
        <v>5250</v>
      </c>
      <c r="O12" s="29">
        <f t="shared" si="8"/>
        <v>17.5</v>
      </c>
      <c r="P12" s="29">
        <f t="shared" si="9"/>
        <v>3000</v>
      </c>
      <c r="Q12" s="62">
        <f>P12/$N$1</f>
        <v>10</v>
      </c>
      <c r="R12" s="59">
        <f t="shared" si="10"/>
        <v>1680</v>
      </c>
      <c r="S12" s="29">
        <f t="shared" si="11"/>
        <v>5.6</v>
      </c>
      <c r="T12" s="30">
        <f t="shared" si="12"/>
        <v>700</v>
      </c>
      <c r="U12" s="30">
        <f t="shared" si="13"/>
        <v>2.3333333333333335</v>
      </c>
      <c r="V12" s="64">
        <f t="shared" si="14"/>
        <v>524.99999999999989</v>
      </c>
      <c r="W12" s="31">
        <f>V12/$N$1</f>
        <v>1.7499999999999996</v>
      </c>
    </row>
    <row r="13" spans="1:23" ht="17">
      <c r="A13" s="41"/>
      <c r="B13" s="42">
        <f t="shared" si="1"/>
        <v>100000</v>
      </c>
      <c r="C13" s="46">
        <f t="shared" si="0"/>
        <v>32000</v>
      </c>
      <c r="D13" s="24"/>
      <c r="E13" s="45">
        <f t="shared" si="2"/>
        <v>70000</v>
      </c>
      <c r="F13" s="42">
        <f t="shared" si="3"/>
        <v>29399.999999999996</v>
      </c>
      <c r="G13" s="42">
        <f t="shared" si="4"/>
        <v>19600</v>
      </c>
      <c r="H13" s="46">
        <f t="shared" si="5"/>
        <v>49000</v>
      </c>
      <c r="I13" s="40"/>
      <c r="J13" s="45">
        <f>B16+E13</f>
        <v>200000</v>
      </c>
      <c r="K13" s="46">
        <f>C16+H13</f>
        <v>90600</v>
      </c>
      <c r="L13" s="17"/>
      <c r="M13" s="43">
        <f t="shared" si="6"/>
        <v>60000</v>
      </c>
      <c r="N13" s="29">
        <f t="shared" si="7"/>
        <v>6300</v>
      </c>
      <c r="O13" s="29">
        <f t="shared" si="8"/>
        <v>21</v>
      </c>
      <c r="P13" s="29">
        <f t="shared" si="9"/>
        <v>3600</v>
      </c>
      <c r="Q13" s="62">
        <f>P13/$N$1</f>
        <v>12</v>
      </c>
      <c r="R13" s="59">
        <f t="shared" si="10"/>
        <v>2016</v>
      </c>
      <c r="S13" s="29">
        <f t="shared" si="11"/>
        <v>6.72</v>
      </c>
      <c r="T13" s="30">
        <f t="shared" si="12"/>
        <v>840</v>
      </c>
      <c r="U13" s="30">
        <f t="shared" si="13"/>
        <v>2.8</v>
      </c>
      <c r="V13" s="64">
        <f t="shared" si="14"/>
        <v>629.99999999999989</v>
      </c>
      <c r="W13" s="31">
        <f>V13/$N$1</f>
        <v>2.0999999999999996</v>
      </c>
    </row>
    <row r="14" spans="1:23" ht="17">
      <c r="A14" s="41"/>
      <c r="B14" s="42">
        <f t="shared" si="1"/>
        <v>110000</v>
      </c>
      <c r="C14" s="46">
        <f t="shared" si="0"/>
        <v>35200</v>
      </c>
      <c r="D14" s="24"/>
      <c r="E14" s="45">
        <f t="shared" si="2"/>
        <v>80000</v>
      </c>
      <c r="F14" s="42">
        <f t="shared" si="3"/>
        <v>33600</v>
      </c>
      <c r="G14" s="42">
        <f t="shared" si="4"/>
        <v>22400</v>
      </c>
      <c r="H14" s="46">
        <f t="shared" si="5"/>
        <v>56000</v>
      </c>
      <c r="I14" s="40"/>
      <c r="J14" s="45">
        <f>B17+E14</f>
        <v>220000</v>
      </c>
      <c r="K14" s="46">
        <f>C17+H14</f>
        <v>100800</v>
      </c>
      <c r="L14" s="18"/>
      <c r="M14" s="43">
        <f t="shared" si="6"/>
        <v>70000</v>
      </c>
      <c r="N14" s="29">
        <f t="shared" si="7"/>
        <v>7349.9999999999991</v>
      </c>
      <c r="O14" s="29">
        <f t="shared" si="8"/>
        <v>24.499999999999996</v>
      </c>
      <c r="P14" s="29">
        <f t="shared" si="9"/>
        <v>4199.9999999999991</v>
      </c>
      <c r="Q14" s="62">
        <f>P14/$N$1</f>
        <v>13.999999999999996</v>
      </c>
      <c r="R14" s="59">
        <f t="shared" si="10"/>
        <v>2352</v>
      </c>
      <c r="S14" s="29">
        <f t="shared" si="11"/>
        <v>7.84</v>
      </c>
      <c r="T14" s="30">
        <f t="shared" si="12"/>
        <v>980</v>
      </c>
      <c r="U14" s="30">
        <f t="shared" si="13"/>
        <v>3.2666666666666666</v>
      </c>
      <c r="V14" s="64">
        <f t="shared" si="14"/>
        <v>735</v>
      </c>
      <c r="W14" s="31">
        <f>V14/$N$1</f>
        <v>2.4500000000000002</v>
      </c>
    </row>
    <row r="15" spans="1:23" ht="18" thickBot="1">
      <c r="A15" s="41"/>
      <c r="B15" s="42">
        <f t="shared" si="1"/>
        <v>120000</v>
      </c>
      <c r="C15" s="46">
        <f t="shared" si="0"/>
        <v>38400</v>
      </c>
      <c r="D15" s="24"/>
      <c r="E15" s="45">
        <f t="shared" si="2"/>
        <v>90000</v>
      </c>
      <c r="F15" s="42">
        <f t="shared" si="3"/>
        <v>37800</v>
      </c>
      <c r="G15" s="42">
        <f t="shared" si="4"/>
        <v>25200</v>
      </c>
      <c r="H15" s="46">
        <f t="shared" si="5"/>
        <v>63000</v>
      </c>
      <c r="I15" s="40"/>
      <c r="J15" s="45">
        <f>B19+E15</f>
        <v>250000</v>
      </c>
      <c r="K15" s="46">
        <f>C19+H15</f>
        <v>114200</v>
      </c>
      <c r="L15" s="17"/>
      <c r="M15" s="44">
        <f t="shared" si="6"/>
        <v>80000</v>
      </c>
      <c r="N15" s="32">
        <f t="shared" si="7"/>
        <v>8400</v>
      </c>
      <c r="O15" s="32">
        <f t="shared" si="8"/>
        <v>28</v>
      </c>
      <c r="P15" s="32">
        <f t="shared" si="9"/>
        <v>4800</v>
      </c>
      <c r="Q15" s="63">
        <f>P15/$N$1</f>
        <v>16</v>
      </c>
      <c r="R15" s="60">
        <f t="shared" si="10"/>
        <v>2688</v>
      </c>
      <c r="S15" s="32">
        <f t="shared" si="11"/>
        <v>8.9600000000000009</v>
      </c>
      <c r="T15" s="33">
        <f t="shared" si="12"/>
        <v>1120</v>
      </c>
      <c r="U15" s="33">
        <f t="shared" si="13"/>
        <v>3.7333333333333334</v>
      </c>
      <c r="V15" s="65">
        <f t="shared" si="14"/>
        <v>839.99999999999989</v>
      </c>
      <c r="W15" s="34">
        <f>V15/$N$1</f>
        <v>2.8</v>
      </c>
    </row>
    <row r="16" spans="1:23" ht="18" thickBot="1">
      <c r="A16" s="41"/>
      <c r="B16" s="42">
        <f t="shared" si="1"/>
        <v>130000</v>
      </c>
      <c r="C16" s="46">
        <f t="shared" si="0"/>
        <v>41600</v>
      </c>
      <c r="D16" s="24"/>
      <c r="E16" s="47">
        <f t="shared" si="2"/>
        <v>100000</v>
      </c>
      <c r="F16" s="51">
        <f t="shared" si="3"/>
        <v>42000</v>
      </c>
      <c r="G16" s="51">
        <f t="shared" si="4"/>
        <v>28000</v>
      </c>
      <c r="H16" s="48">
        <f t="shared" si="5"/>
        <v>70000</v>
      </c>
      <c r="I16" s="40"/>
      <c r="J16" s="47">
        <f>B21+E16</f>
        <v>280000</v>
      </c>
      <c r="K16" s="48">
        <f>C21+H16</f>
        <v>127600</v>
      </c>
      <c r="L16" s="18"/>
    </row>
    <row r="17" spans="1:25" ht="17">
      <c r="A17" s="41"/>
      <c r="B17" s="42">
        <f t="shared" si="1"/>
        <v>140000</v>
      </c>
      <c r="C17" s="46">
        <f t="shared" si="0"/>
        <v>44800</v>
      </c>
      <c r="D17" s="24"/>
      <c r="L17" s="17"/>
    </row>
    <row r="18" spans="1:25" ht="17">
      <c r="A18" s="41">
        <v>1</v>
      </c>
      <c r="B18" s="42">
        <f t="shared" si="1"/>
        <v>150000</v>
      </c>
      <c r="C18" s="46">
        <f t="shared" si="0"/>
        <v>48000</v>
      </c>
      <c r="D18" s="24"/>
      <c r="L18" s="18"/>
    </row>
    <row r="19" spans="1:25" ht="17">
      <c r="A19" s="41"/>
      <c r="B19" s="42">
        <f t="shared" si="1"/>
        <v>160000</v>
      </c>
      <c r="C19" s="46">
        <f t="shared" si="0"/>
        <v>51200</v>
      </c>
      <c r="D19" s="24"/>
      <c r="L19" s="18"/>
    </row>
    <row r="20" spans="1:25" ht="17">
      <c r="A20" s="41"/>
      <c r="B20" s="42">
        <f t="shared" si="1"/>
        <v>170000</v>
      </c>
      <c r="C20" s="46">
        <f t="shared" si="0"/>
        <v>54400</v>
      </c>
      <c r="D20" s="24"/>
      <c r="L20" s="17"/>
    </row>
    <row r="21" spans="1:25" ht="17">
      <c r="A21" s="41"/>
      <c r="B21" s="42">
        <f t="shared" si="1"/>
        <v>180000</v>
      </c>
      <c r="C21" s="46">
        <f t="shared" si="0"/>
        <v>57600</v>
      </c>
      <c r="D21" s="24"/>
      <c r="L21" s="18"/>
    </row>
    <row r="22" spans="1:25" ht="17">
      <c r="A22" s="41"/>
      <c r="B22" s="42">
        <f t="shared" si="1"/>
        <v>190000</v>
      </c>
      <c r="C22" s="46">
        <f t="shared" si="0"/>
        <v>60800</v>
      </c>
      <c r="D22" s="24"/>
      <c r="L22" s="17"/>
      <c r="O22" s="56"/>
      <c r="P22" s="56"/>
      <c r="Q22" s="56"/>
      <c r="S22" s="56"/>
      <c r="U22" s="56"/>
      <c r="W22" s="57"/>
      <c r="Y22" s="80"/>
    </row>
    <row r="23" spans="1:25" ht="17">
      <c r="A23" s="41"/>
      <c r="B23" s="42">
        <f t="shared" si="1"/>
        <v>200000</v>
      </c>
      <c r="C23" s="46">
        <f t="shared" si="0"/>
        <v>64000</v>
      </c>
      <c r="D23" s="24"/>
      <c r="L23" s="18"/>
      <c r="O23" s="56"/>
      <c r="P23" s="56"/>
      <c r="Q23" s="56"/>
      <c r="S23" s="56"/>
      <c r="U23" s="56"/>
      <c r="W23" s="57"/>
      <c r="Y23" s="81"/>
    </row>
    <row r="24" spans="1:25" ht="17">
      <c r="A24" s="41"/>
      <c r="B24" s="42">
        <f t="shared" si="1"/>
        <v>210000</v>
      </c>
      <c r="C24" s="46">
        <f t="shared" si="0"/>
        <v>67200</v>
      </c>
      <c r="D24" s="24"/>
      <c r="E24" s="2"/>
      <c r="F24" s="2"/>
      <c r="G24" s="2"/>
      <c r="H24" s="2"/>
      <c r="I24" s="2"/>
    </row>
    <row r="25" spans="1:25" ht="17">
      <c r="A25" s="41"/>
      <c r="B25" s="42">
        <f t="shared" si="1"/>
        <v>220000</v>
      </c>
      <c r="C25" s="46">
        <f t="shared" si="0"/>
        <v>70400</v>
      </c>
      <c r="D25" s="24"/>
      <c r="E25" s="2"/>
      <c r="F25" s="2"/>
      <c r="G25" s="2"/>
      <c r="H25" s="2"/>
      <c r="I25" s="2"/>
    </row>
    <row r="26" spans="1:25" ht="17">
      <c r="A26" s="41"/>
      <c r="B26" s="42">
        <f t="shared" si="1"/>
        <v>230000</v>
      </c>
      <c r="C26" s="46">
        <f t="shared" si="0"/>
        <v>73600</v>
      </c>
      <c r="D26" s="24"/>
      <c r="E26" s="2"/>
      <c r="F26" s="2"/>
      <c r="G26" s="2"/>
      <c r="H26" s="2"/>
      <c r="I26" s="2"/>
    </row>
    <row r="27" spans="1:25" ht="17">
      <c r="A27" s="41"/>
      <c r="B27" s="42">
        <f t="shared" si="1"/>
        <v>240000</v>
      </c>
      <c r="C27" s="46">
        <f t="shared" si="0"/>
        <v>76800</v>
      </c>
      <c r="D27" s="24"/>
      <c r="E27" s="2"/>
      <c r="F27" s="2"/>
      <c r="G27" s="2"/>
      <c r="H27" s="2"/>
      <c r="I27" s="2"/>
    </row>
    <row r="28" spans="1:25" ht="17">
      <c r="A28" s="41"/>
      <c r="B28" s="42">
        <f t="shared" si="1"/>
        <v>250000</v>
      </c>
      <c r="C28" s="46">
        <f t="shared" si="0"/>
        <v>80000</v>
      </c>
      <c r="D28" s="24"/>
      <c r="E28" s="2"/>
      <c r="F28" s="2"/>
      <c r="G28" s="2"/>
      <c r="H28" s="2"/>
      <c r="I28" s="2"/>
    </row>
    <row r="29" spans="1:25" ht="17">
      <c r="A29" s="41"/>
      <c r="B29" s="42">
        <f t="shared" si="1"/>
        <v>260000</v>
      </c>
      <c r="C29" s="46">
        <f t="shared" si="0"/>
        <v>83200</v>
      </c>
      <c r="D29" s="24"/>
      <c r="E29" s="2"/>
      <c r="F29" s="2"/>
      <c r="G29" s="2"/>
      <c r="H29" s="2"/>
      <c r="I29" s="2"/>
    </row>
    <row r="30" spans="1:25" ht="17">
      <c r="A30" s="41"/>
      <c r="B30" s="42">
        <f>B29+10000</f>
        <v>270000</v>
      </c>
      <c r="C30" s="46">
        <f t="shared" si="0"/>
        <v>86400</v>
      </c>
      <c r="D30" s="24"/>
      <c r="E30" s="2"/>
      <c r="F30" s="2"/>
      <c r="G30" s="2"/>
      <c r="H30" s="2"/>
      <c r="I30" s="2"/>
    </row>
    <row r="31" spans="1:25" ht="17">
      <c r="A31" s="41"/>
      <c r="B31" s="42">
        <f t="shared" si="1"/>
        <v>280000</v>
      </c>
      <c r="C31" s="46">
        <f t="shared" si="0"/>
        <v>89600</v>
      </c>
      <c r="D31" s="24"/>
      <c r="E31" s="2"/>
      <c r="F31" s="2"/>
      <c r="G31" s="2"/>
      <c r="H31" s="2"/>
      <c r="I31" s="2"/>
    </row>
    <row r="32" spans="1:25" ht="17">
      <c r="A32" s="41"/>
      <c r="B32" s="42">
        <f t="shared" si="1"/>
        <v>290000</v>
      </c>
      <c r="C32" s="46">
        <f t="shared" si="0"/>
        <v>92800</v>
      </c>
      <c r="D32" s="24"/>
      <c r="E32" s="2"/>
      <c r="F32" s="2"/>
      <c r="G32" s="2"/>
      <c r="H32" s="2"/>
      <c r="I32" s="2"/>
    </row>
    <row r="33" spans="1:9" ht="18" thickBot="1">
      <c r="A33" s="55">
        <v>2</v>
      </c>
      <c r="B33" s="51">
        <f t="shared" si="1"/>
        <v>300000</v>
      </c>
      <c r="C33" s="48">
        <f t="shared" si="0"/>
        <v>96000</v>
      </c>
      <c r="D33" s="24"/>
      <c r="E33" s="2"/>
      <c r="F33" s="2"/>
      <c r="G33" s="2"/>
      <c r="H33" s="2"/>
      <c r="I33" s="2"/>
    </row>
    <row r="34" spans="1:9">
      <c r="D34" s="24"/>
      <c r="E34" s="2"/>
      <c r="F34" s="2"/>
      <c r="G34" s="2"/>
      <c r="H34" s="2"/>
      <c r="I34" s="2"/>
    </row>
    <row r="35" spans="1:9">
      <c r="D35" s="24"/>
      <c r="E35" s="2"/>
      <c r="F35" s="2"/>
      <c r="G35" s="2"/>
      <c r="H35" s="2"/>
      <c r="I35" s="2"/>
    </row>
  </sheetData>
  <mergeCells count="19">
    <mergeCell ref="F1:G1"/>
    <mergeCell ref="E1:E2"/>
    <mergeCell ref="R3:W3"/>
    <mergeCell ref="N3:Q3"/>
    <mergeCell ref="N4:O4"/>
    <mergeCell ref="P4:Q4"/>
    <mergeCell ref="R4:S4"/>
    <mergeCell ref="T4:U4"/>
    <mergeCell ref="V4:W4"/>
    <mergeCell ref="N5:O5"/>
    <mergeCell ref="N6:O6"/>
    <mergeCell ref="P6:Q6"/>
    <mergeCell ref="P5:Q5"/>
    <mergeCell ref="V5:W5"/>
    <mergeCell ref="V6:W6"/>
    <mergeCell ref="T6:U6"/>
    <mergeCell ref="T5:U5"/>
    <mergeCell ref="R5:S5"/>
    <mergeCell ref="R6:S6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90" zoomScaleNormal="90" zoomScalePageLayoutView="90" workbookViewId="0">
      <selection activeCell="H34" sqref="H34"/>
    </sheetView>
  </sheetViews>
  <sheetFormatPr baseColWidth="10" defaultRowHeight="15" x14ac:dyDescent="0"/>
  <cols>
    <col min="1" max="1" width="3.5" customWidth="1"/>
    <col min="2" max="2" width="13.33203125" bestFit="1" customWidth="1"/>
    <col min="3" max="3" width="12.1640625" bestFit="1" customWidth="1"/>
    <col min="5" max="5" width="18.5" bestFit="1" customWidth="1"/>
    <col min="6" max="6" width="11.33203125" bestFit="1" customWidth="1"/>
    <col min="7" max="7" width="16.6640625" bestFit="1" customWidth="1"/>
    <col min="17" max="17" width="12.5" bestFit="1" customWidth="1"/>
  </cols>
  <sheetData>
    <row r="1" spans="2:22" ht="16" thickBot="1"/>
    <row r="2" spans="2:22" ht="16" thickBot="1">
      <c r="B2" s="156" t="s">
        <v>37</v>
      </c>
      <c r="C2" s="157"/>
      <c r="D2" s="157"/>
      <c r="E2" s="157"/>
      <c r="F2" s="157"/>
      <c r="G2" s="157"/>
      <c r="H2" s="157"/>
      <c r="I2" s="157"/>
      <c r="J2" s="15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>
      <c r="B3" s="68"/>
      <c r="C3" s="69"/>
      <c r="D3" s="69"/>
      <c r="E3" s="69"/>
      <c r="F3" s="69"/>
      <c r="G3" s="69"/>
      <c r="H3" s="69"/>
      <c r="I3" s="69"/>
      <c r="J3" s="7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2:22">
      <c r="B4" s="102" t="s">
        <v>40</v>
      </c>
      <c r="C4" s="101" t="s">
        <v>47</v>
      </c>
      <c r="D4" s="3"/>
      <c r="E4" s="111" t="s">
        <v>36</v>
      </c>
      <c r="F4" s="101" t="s">
        <v>38</v>
      </c>
      <c r="G4" s="101" t="s">
        <v>39</v>
      </c>
      <c r="H4" s="3"/>
      <c r="I4" s="3"/>
      <c r="J4" s="1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2:22">
      <c r="B5" s="127" t="s">
        <v>22</v>
      </c>
      <c r="C5" s="3">
        <v>200</v>
      </c>
      <c r="D5" s="3"/>
      <c r="E5" s="128" t="s">
        <v>22</v>
      </c>
      <c r="F5" s="4">
        <v>1.94</v>
      </c>
      <c r="G5" s="4">
        <f>F5</f>
        <v>1.94</v>
      </c>
      <c r="H5" s="3"/>
      <c r="I5" s="3"/>
      <c r="J5" s="1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2:22">
      <c r="B6" s="127" t="s">
        <v>48</v>
      </c>
      <c r="C6" s="3">
        <v>150</v>
      </c>
      <c r="D6" s="3"/>
      <c r="E6" s="128" t="s">
        <v>52</v>
      </c>
      <c r="F6" s="4">
        <v>1.35</v>
      </c>
      <c r="G6" s="4">
        <f>F6/250*C6</f>
        <v>0.81</v>
      </c>
      <c r="H6" s="3"/>
      <c r="I6" s="3"/>
      <c r="J6" s="1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2:22">
      <c r="B7" s="127" t="s">
        <v>49</v>
      </c>
      <c r="C7" s="3">
        <v>80</v>
      </c>
      <c r="D7" s="3"/>
      <c r="E7" s="128" t="s">
        <v>23</v>
      </c>
      <c r="F7" s="4">
        <v>0.93</v>
      </c>
      <c r="G7" s="4">
        <f t="shared" ref="G7" si="0">F7/1000*C7</f>
        <v>7.4400000000000008E-2</v>
      </c>
      <c r="H7" s="3"/>
      <c r="I7" s="3"/>
      <c r="J7" s="15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>
      <c r="B8" s="127" t="s">
        <v>50</v>
      </c>
      <c r="C8" s="3">
        <v>125</v>
      </c>
      <c r="D8" s="3"/>
      <c r="E8" s="128" t="s">
        <v>3</v>
      </c>
      <c r="F8" s="4">
        <v>1.35</v>
      </c>
      <c r="G8" s="4">
        <f>F8/1000*C8</f>
        <v>0.16875000000000001</v>
      </c>
      <c r="H8" s="3"/>
      <c r="I8" s="3"/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>
      <c r="B9" s="127" t="s">
        <v>51</v>
      </c>
      <c r="C9" s="3">
        <v>4</v>
      </c>
      <c r="D9" s="3"/>
      <c r="E9" s="128" t="s">
        <v>46</v>
      </c>
      <c r="F9" s="4">
        <v>1.52</v>
      </c>
      <c r="G9" s="4">
        <f>F9/6*C9</f>
        <v>1.0133333333333334</v>
      </c>
      <c r="H9" s="3"/>
      <c r="I9" s="3"/>
      <c r="J9" s="15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>
      <c r="B10" s="13"/>
      <c r="C10" s="3"/>
      <c r="D10" s="3"/>
      <c r="E10" s="3"/>
      <c r="F10" s="109" t="s">
        <v>5</v>
      </c>
      <c r="G10" s="116">
        <f>SUM(G5:G9)</f>
        <v>4.0064833333333336</v>
      </c>
      <c r="H10" s="3"/>
      <c r="I10" s="3"/>
      <c r="J10" s="15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2:22" ht="16" thickBot="1">
      <c r="B11" s="13"/>
      <c r="C11" s="3"/>
      <c r="D11" s="99"/>
      <c r="E11" s="99"/>
      <c r="F11" s="107"/>
      <c r="G11" s="108"/>
      <c r="H11" s="99"/>
      <c r="I11" s="99"/>
      <c r="J11" s="10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2:22">
      <c r="B12" s="13" t="s">
        <v>2</v>
      </c>
      <c r="C12" s="66">
        <v>0.1</v>
      </c>
      <c r="D12" s="98"/>
      <c r="E12" s="12"/>
      <c r="F12" s="110" t="s">
        <v>45</v>
      </c>
      <c r="G12" s="6"/>
      <c r="H12" s="6"/>
      <c r="I12" s="6"/>
      <c r="J12" s="6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2:22">
      <c r="B13" s="13"/>
      <c r="C13" s="3"/>
      <c r="D13" s="98"/>
      <c r="E13" s="13"/>
      <c r="F13" s="109" t="s">
        <v>44</v>
      </c>
      <c r="G13" s="103">
        <v>8</v>
      </c>
      <c r="H13" s="101" t="s">
        <v>4</v>
      </c>
      <c r="I13" s="101" t="s">
        <v>42</v>
      </c>
      <c r="J13" s="104" t="s">
        <v>43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>
      <c r="B14" s="13"/>
      <c r="C14" s="3"/>
      <c r="D14" s="98"/>
      <c r="E14" s="154" t="s">
        <v>41</v>
      </c>
      <c r="F14" s="5">
        <v>2</v>
      </c>
      <c r="G14" s="5">
        <f>F14*$G$13</f>
        <v>16</v>
      </c>
      <c r="H14" s="4">
        <f>G14/1.1</f>
        <v>14.545454545454545</v>
      </c>
      <c r="I14" s="4">
        <f>H14-$G$10</f>
        <v>10.538971212121211</v>
      </c>
      <c r="J14" s="7">
        <f>I14/H14</f>
        <v>0.72455427083333335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22">
      <c r="B15" s="13"/>
      <c r="C15" s="3"/>
      <c r="D15" s="98"/>
      <c r="E15" s="154"/>
      <c r="F15" s="4">
        <v>2.5</v>
      </c>
      <c r="G15" s="5">
        <f>F15*$G$13</f>
        <v>20</v>
      </c>
      <c r="H15" s="4">
        <f t="shared" ref="H15:H16" si="1">G15/1.1</f>
        <v>18.18181818181818</v>
      </c>
      <c r="I15" s="4">
        <f t="shared" ref="I15" si="2">H15-$G$10</f>
        <v>14.175334848484846</v>
      </c>
      <c r="J15" s="7">
        <f t="shared" ref="J15:J16" si="3">I15/H15</f>
        <v>0.77964341666666659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6" thickBot="1">
      <c r="B16" s="14"/>
      <c r="C16" s="67"/>
      <c r="D16" s="105"/>
      <c r="E16" s="155"/>
      <c r="F16" s="8">
        <v>3</v>
      </c>
      <c r="G16" s="8">
        <f>F16*$G$13</f>
        <v>24</v>
      </c>
      <c r="H16" s="9">
        <f t="shared" si="1"/>
        <v>21.818181818181817</v>
      </c>
      <c r="I16" s="9">
        <f>H16-$G$10</f>
        <v>17.811698484848485</v>
      </c>
      <c r="J16" s="10">
        <f t="shared" si="3"/>
        <v>0.8163695138888889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6" thickBot="1">
      <c r="A18" s="83"/>
      <c r="B18" s="83" t="s">
        <v>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17"/>
    </row>
    <row r="19" spans="1:22" ht="16" thickBot="1">
      <c r="A19" s="83"/>
      <c r="B19" s="156" t="s">
        <v>53</v>
      </c>
      <c r="C19" s="157"/>
      <c r="D19" s="157"/>
      <c r="E19" s="157"/>
      <c r="F19" s="157"/>
      <c r="G19" s="157"/>
      <c r="H19" s="157"/>
      <c r="I19" s="157"/>
      <c r="J19" s="158"/>
      <c r="K19" s="83"/>
      <c r="L19" s="83"/>
      <c r="M19" s="83"/>
      <c r="N19" s="83"/>
      <c r="O19" s="84"/>
      <c r="P19" s="84"/>
      <c r="Q19" s="84"/>
      <c r="R19" s="83"/>
      <c r="S19" s="83"/>
      <c r="T19" s="83"/>
      <c r="U19" s="83"/>
      <c r="V19" s="17"/>
    </row>
    <row r="20" spans="1:22">
      <c r="A20" s="83"/>
      <c r="B20" s="114"/>
      <c r="C20" s="113"/>
      <c r="D20" s="113"/>
      <c r="E20" s="113"/>
      <c r="F20" s="113"/>
      <c r="G20" s="113"/>
      <c r="H20" s="113"/>
      <c r="I20" s="113"/>
      <c r="J20" s="115"/>
      <c r="K20" s="83"/>
      <c r="L20" s="83"/>
      <c r="M20" s="83"/>
      <c r="N20" s="83"/>
      <c r="O20" s="84"/>
      <c r="P20" s="84"/>
      <c r="Q20" s="84"/>
      <c r="R20" s="83"/>
      <c r="S20" s="83"/>
      <c r="T20" s="83"/>
      <c r="U20" s="83"/>
      <c r="V20" s="17"/>
    </row>
    <row r="21" spans="1:22">
      <c r="A21" s="83"/>
      <c r="B21" s="102" t="s">
        <v>40</v>
      </c>
      <c r="C21" s="101" t="s">
        <v>47</v>
      </c>
      <c r="D21" s="3"/>
      <c r="E21" s="112" t="s">
        <v>54</v>
      </c>
      <c r="F21" s="101" t="s">
        <v>38</v>
      </c>
      <c r="G21" s="101" t="s">
        <v>39</v>
      </c>
      <c r="H21" s="3"/>
      <c r="I21" s="3"/>
      <c r="J21" s="15"/>
      <c r="K21" s="83"/>
      <c r="L21" s="83"/>
      <c r="M21" s="83"/>
      <c r="N21" s="83"/>
      <c r="O21" s="83"/>
      <c r="P21" s="85"/>
      <c r="Q21" s="85"/>
      <c r="R21" s="83"/>
      <c r="S21" s="83"/>
      <c r="T21" s="83"/>
      <c r="U21" s="83"/>
    </row>
    <row r="22" spans="1:22">
      <c r="A22" s="83"/>
      <c r="B22" s="127" t="s">
        <v>22</v>
      </c>
      <c r="C22" s="3">
        <v>200</v>
      </c>
      <c r="D22" s="3"/>
      <c r="E22" s="128" t="s">
        <v>22</v>
      </c>
      <c r="F22" s="4">
        <v>2.91</v>
      </c>
      <c r="G22" s="4">
        <f>F22</f>
        <v>2.91</v>
      </c>
      <c r="H22" s="3"/>
      <c r="I22" s="3"/>
      <c r="J22" s="15"/>
      <c r="K22" s="83"/>
      <c r="L22" s="83"/>
      <c r="M22" s="83"/>
      <c r="N22" s="83"/>
      <c r="O22" s="83"/>
      <c r="P22" s="85"/>
      <c r="Q22" s="85"/>
      <c r="R22" s="83"/>
      <c r="S22" s="83"/>
      <c r="T22" s="83"/>
      <c r="U22" s="83"/>
    </row>
    <row r="23" spans="1:22">
      <c r="A23" s="83"/>
      <c r="B23" s="127" t="s">
        <v>48</v>
      </c>
      <c r="C23" s="3">
        <v>150</v>
      </c>
      <c r="D23" s="3"/>
      <c r="E23" s="128" t="s">
        <v>52</v>
      </c>
      <c r="F23" s="4">
        <v>2.4</v>
      </c>
      <c r="G23" s="4">
        <f>F23/250*C23</f>
        <v>1.44</v>
      </c>
      <c r="H23" s="3"/>
      <c r="I23" s="3"/>
      <c r="J23" s="15"/>
      <c r="K23" s="83"/>
      <c r="L23" s="83"/>
      <c r="M23" s="83"/>
      <c r="N23" s="83"/>
      <c r="O23" s="83"/>
      <c r="P23" s="85"/>
      <c r="Q23" s="85"/>
      <c r="R23" s="83"/>
      <c r="S23" s="83"/>
      <c r="T23" s="83"/>
      <c r="U23" s="83"/>
    </row>
    <row r="24" spans="1:22">
      <c r="A24" s="83"/>
      <c r="B24" s="127" t="s">
        <v>49</v>
      </c>
      <c r="C24" s="3">
        <v>80</v>
      </c>
      <c r="D24" s="3"/>
      <c r="E24" s="128" t="s">
        <v>23</v>
      </c>
      <c r="F24" s="11">
        <v>2.2599999999999998</v>
      </c>
      <c r="G24" s="4">
        <f t="shared" ref="G24:G25" si="4">F24/1000*C24</f>
        <v>0.18079999999999999</v>
      </c>
      <c r="H24" s="3"/>
      <c r="I24" s="3"/>
      <c r="J24" s="15"/>
      <c r="K24" s="83"/>
      <c r="L24" s="83"/>
      <c r="M24" s="83"/>
      <c r="N24" s="83"/>
      <c r="O24" s="83"/>
      <c r="P24" s="85"/>
      <c r="Q24" s="85"/>
      <c r="R24" s="83"/>
      <c r="S24" s="83"/>
      <c r="T24" s="83"/>
      <c r="U24" s="83"/>
    </row>
    <row r="25" spans="1:22">
      <c r="A25" s="83"/>
      <c r="B25" s="127" t="s">
        <v>50</v>
      </c>
      <c r="C25" s="3">
        <v>125</v>
      </c>
      <c r="D25" s="3"/>
      <c r="E25" s="128" t="s">
        <v>3</v>
      </c>
      <c r="F25" s="11">
        <v>4.49</v>
      </c>
      <c r="G25" s="4">
        <f t="shared" si="4"/>
        <v>0.56125000000000003</v>
      </c>
      <c r="H25" s="3"/>
      <c r="I25" s="3"/>
      <c r="J25" s="15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2">
      <c r="A26" s="83"/>
      <c r="B26" s="127" t="s">
        <v>51</v>
      </c>
      <c r="C26" s="3">
        <v>4</v>
      </c>
      <c r="D26" s="3"/>
      <c r="E26" s="128" t="s">
        <v>46</v>
      </c>
      <c r="F26" s="11">
        <v>2.91</v>
      </c>
      <c r="G26" s="4">
        <f>F26/6*C26</f>
        <v>1.9400000000000002</v>
      </c>
      <c r="H26" s="3"/>
      <c r="I26" s="3"/>
      <c r="J26" s="15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1:22" ht="15.75" customHeight="1">
      <c r="A27" s="83"/>
      <c r="B27" s="13"/>
      <c r="C27" s="3"/>
      <c r="D27" s="3"/>
      <c r="E27" s="3"/>
      <c r="F27" s="109" t="s">
        <v>5</v>
      </c>
      <c r="G27" s="116">
        <f>SUM(G22:G26)</f>
        <v>7.0320499999999999</v>
      </c>
      <c r="H27" s="3"/>
      <c r="I27" s="3"/>
      <c r="J27" s="15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1:22" ht="15.75" customHeight="1" thickBot="1">
      <c r="A28" s="83"/>
      <c r="B28" s="13"/>
      <c r="C28" s="3"/>
      <c r="D28" s="3"/>
      <c r="E28" s="99"/>
      <c r="F28" s="107"/>
      <c r="G28" s="108"/>
      <c r="H28" s="99"/>
      <c r="I28" s="99"/>
      <c r="J28" s="106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1:22" ht="15.75" customHeight="1">
      <c r="A29" s="83"/>
      <c r="B29" s="13" t="s">
        <v>2</v>
      </c>
      <c r="C29" s="66">
        <v>0.1</v>
      </c>
      <c r="D29" s="98"/>
      <c r="E29" s="12"/>
      <c r="F29" s="110" t="s">
        <v>45</v>
      </c>
      <c r="G29" s="6"/>
      <c r="H29" s="6"/>
      <c r="I29" s="6"/>
      <c r="J29" s="61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1:22" ht="15.75" customHeight="1">
      <c r="A30" s="83"/>
      <c r="B30" s="13"/>
      <c r="C30" s="3"/>
      <c r="D30" s="98"/>
      <c r="E30" s="13"/>
      <c r="F30" s="109" t="s">
        <v>44</v>
      </c>
      <c r="G30" s="100">
        <v>8</v>
      </c>
      <c r="H30" s="101" t="s">
        <v>4</v>
      </c>
      <c r="I30" s="101" t="s">
        <v>42</v>
      </c>
      <c r="J30" s="104" t="s">
        <v>43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1:22">
      <c r="A31" s="83"/>
      <c r="B31" s="13"/>
      <c r="C31" s="3"/>
      <c r="D31" s="98"/>
      <c r="E31" s="154" t="s">
        <v>41</v>
      </c>
      <c r="F31" s="5">
        <v>2</v>
      </c>
      <c r="G31" s="5">
        <f>F31*$G$13</f>
        <v>16</v>
      </c>
      <c r="H31" s="4">
        <f>G31/1.1</f>
        <v>14.545454545454545</v>
      </c>
      <c r="I31" s="4">
        <f>H31-$G$27</f>
        <v>7.5134045454545451</v>
      </c>
      <c r="J31" s="7">
        <f>I31/H31</f>
        <v>0.51654656249999997</v>
      </c>
      <c r="K31" s="83"/>
      <c r="L31" s="83"/>
      <c r="M31" s="83"/>
      <c r="N31" s="83"/>
      <c r="O31" s="83"/>
      <c r="P31" s="85"/>
      <c r="Q31" s="85"/>
      <c r="R31" s="83"/>
      <c r="S31" s="83"/>
      <c r="T31" s="83"/>
      <c r="U31" s="83"/>
    </row>
    <row r="32" spans="1:22">
      <c r="A32" s="83"/>
      <c r="B32" s="13"/>
      <c r="C32" s="3"/>
      <c r="D32" s="98"/>
      <c r="E32" s="154"/>
      <c r="F32" s="4">
        <v>2.5</v>
      </c>
      <c r="G32" s="5">
        <f>F32*$G$13</f>
        <v>20</v>
      </c>
      <c r="H32" s="4">
        <f>G32/1.1</f>
        <v>18.18181818181818</v>
      </c>
      <c r="I32" s="4">
        <f>H32-$G$27</f>
        <v>11.14976818181818</v>
      </c>
      <c r="J32" s="7">
        <f t="shared" ref="J32:J33" si="5">I32/H32</f>
        <v>0.61323724999999996</v>
      </c>
      <c r="K32" s="83"/>
      <c r="L32" s="83"/>
      <c r="M32" s="86"/>
      <c r="N32" s="83"/>
      <c r="O32" s="83"/>
      <c r="P32" s="87"/>
      <c r="Q32" s="88"/>
      <c r="R32" s="83"/>
      <c r="S32" s="83"/>
      <c r="T32" s="83"/>
      <c r="U32" s="83"/>
    </row>
    <row r="33" spans="1:21">
      <c r="A33" s="83"/>
      <c r="B33" s="13"/>
      <c r="C33" s="3"/>
      <c r="D33" s="98"/>
      <c r="E33" s="154"/>
      <c r="F33" s="5">
        <v>3</v>
      </c>
      <c r="G33" s="5">
        <f>F33*$G$13</f>
        <v>24</v>
      </c>
      <c r="H33" s="4">
        <f t="shared" ref="H33" si="6">G33/1.1</f>
        <v>21.818181818181817</v>
      </c>
      <c r="I33" s="4">
        <f>H33-$G$27</f>
        <v>14.786131818181817</v>
      </c>
      <c r="J33" s="7">
        <f t="shared" si="5"/>
        <v>0.67769770833333332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1:21" ht="16" thickBot="1">
      <c r="A34" s="83"/>
      <c r="B34" s="14"/>
      <c r="C34" s="67"/>
      <c r="D34" s="105"/>
      <c r="E34" s="155"/>
      <c r="F34" s="9">
        <v>3.5</v>
      </c>
      <c r="G34" s="8">
        <f>F34*$G$13</f>
        <v>28</v>
      </c>
      <c r="H34" s="9">
        <f>G34/1.1</f>
        <v>25.454545454545453</v>
      </c>
      <c r="I34" s="9">
        <f>H34-$G$27</f>
        <v>18.422495454545455</v>
      </c>
      <c r="J34" s="10">
        <f t="shared" ref="J34" si="7">I34/H34</f>
        <v>0.72374089285714294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>
      <c r="A35" s="83"/>
      <c r="B35" s="95"/>
      <c r="C35" s="95"/>
      <c r="D35" s="95"/>
      <c r="E35" s="95"/>
      <c r="F35" s="95"/>
      <c r="G35" s="95"/>
      <c r="H35" s="95"/>
      <c r="I35" s="9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:21">
      <c r="A36" s="83"/>
      <c r="B36" s="95"/>
      <c r="C36" s="95"/>
      <c r="D36" s="95"/>
      <c r="E36" s="95"/>
      <c r="F36" s="95"/>
      <c r="G36" s="96"/>
      <c r="H36" s="82"/>
      <c r="I36" s="82"/>
      <c r="J36" s="84"/>
      <c r="K36" s="83"/>
      <c r="L36" s="83"/>
      <c r="M36" s="83"/>
      <c r="N36" s="83"/>
      <c r="O36" s="83"/>
      <c r="P36" s="83"/>
      <c r="Q36" s="85"/>
      <c r="R36" s="84"/>
      <c r="S36" s="84"/>
      <c r="T36" s="84"/>
      <c r="U36" s="83"/>
    </row>
    <row r="37" spans="1:21">
      <c r="A37" s="83"/>
      <c r="B37" s="95"/>
      <c r="C37" s="95"/>
      <c r="D37" s="95"/>
      <c r="E37" s="159"/>
      <c r="F37" s="97"/>
      <c r="G37" s="97"/>
      <c r="H37" s="96"/>
      <c r="I37" s="96"/>
      <c r="J37" s="90"/>
      <c r="K37" s="83"/>
      <c r="L37" s="83"/>
      <c r="M37" s="83"/>
      <c r="N37" s="83"/>
      <c r="O37" s="153"/>
      <c r="P37" s="89"/>
      <c r="Q37" s="89"/>
      <c r="R37" s="85"/>
      <c r="S37" s="85"/>
      <c r="T37" s="90"/>
      <c r="U37" s="83"/>
    </row>
    <row r="38" spans="1:21">
      <c r="A38" s="83"/>
      <c r="B38" s="95"/>
      <c r="C38" s="95"/>
      <c r="D38" s="95"/>
      <c r="E38" s="159"/>
      <c r="F38" s="96"/>
      <c r="G38" s="97"/>
      <c r="H38" s="96"/>
      <c r="I38" s="96"/>
      <c r="J38" s="90"/>
      <c r="K38" s="83"/>
      <c r="L38" s="83"/>
      <c r="M38" s="83"/>
      <c r="N38" s="83"/>
      <c r="O38" s="153"/>
      <c r="P38" s="85"/>
      <c r="Q38" s="89"/>
      <c r="R38" s="85"/>
      <c r="S38" s="85"/>
      <c r="T38" s="90"/>
      <c r="U38" s="83"/>
    </row>
    <row r="39" spans="1:21">
      <c r="A39" s="83"/>
      <c r="B39" s="95"/>
      <c r="C39" s="95"/>
      <c r="D39" s="95"/>
      <c r="E39" s="159"/>
      <c r="F39" s="97"/>
      <c r="G39" s="97"/>
      <c r="H39" s="96"/>
      <c r="I39" s="96"/>
      <c r="J39" s="90"/>
      <c r="K39" s="83"/>
      <c r="L39" s="83"/>
      <c r="M39" s="83"/>
      <c r="N39" s="83"/>
      <c r="O39" s="153"/>
      <c r="P39" s="89"/>
      <c r="Q39" s="89"/>
      <c r="R39" s="85"/>
      <c r="S39" s="85"/>
      <c r="T39" s="90"/>
      <c r="U39" s="83"/>
    </row>
    <row r="40" spans="1:2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1:2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2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</row>
    <row r="43" spans="1:21">
      <c r="A43" s="83"/>
      <c r="B43" s="160"/>
      <c r="C43" s="160"/>
      <c r="D43" s="160"/>
      <c r="E43" s="160"/>
      <c r="F43" s="160"/>
      <c r="G43" s="160"/>
      <c r="H43" s="160"/>
      <c r="I43" s="160"/>
      <c r="J43" s="160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</row>
    <row r="44" spans="1:2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1:21">
      <c r="A45" s="83"/>
      <c r="B45" s="83"/>
      <c r="C45" s="83"/>
      <c r="D45" s="83"/>
      <c r="E45" s="84"/>
      <c r="F45" s="84"/>
      <c r="G45" s="84"/>
      <c r="H45" s="83"/>
      <c r="I45" s="83"/>
      <c r="J45" s="83"/>
      <c r="K45" s="83"/>
      <c r="L45" s="83"/>
      <c r="M45" s="83"/>
      <c r="N45" s="83"/>
      <c r="O45" s="84"/>
      <c r="P45" s="84"/>
      <c r="Q45" s="84"/>
      <c r="R45" s="83"/>
      <c r="S45" s="83"/>
      <c r="T45" s="83"/>
      <c r="U45" s="83"/>
    </row>
    <row r="46" spans="1:21">
      <c r="A46" s="83"/>
      <c r="B46" s="83"/>
      <c r="C46" s="83"/>
      <c r="D46" s="83"/>
      <c r="E46" s="83"/>
      <c r="F46" s="85"/>
      <c r="G46" s="85"/>
      <c r="H46" s="83"/>
      <c r="I46" s="83"/>
      <c r="J46" s="83"/>
      <c r="K46" s="83"/>
      <c r="L46" s="83"/>
      <c r="M46" s="83"/>
      <c r="N46" s="83"/>
      <c r="O46" s="83"/>
      <c r="P46" s="85"/>
      <c r="Q46" s="85"/>
      <c r="R46" s="83"/>
      <c r="S46" s="83"/>
      <c r="T46" s="83"/>
      <c r="U46" s="83"/>
    </row>
    <row r="47" spans="1:21">
      <c r="A47" s="83"/>
      <c r="B47" s="83"/>
      <c r="C47" s="83"/>
      <c r="D47" s="83"/>
      <c r="E47" s="83"/>
      <c r="F47" s="85"/>
      <c r="G47" s="85"/>
      <c r="H47" s="83"/>
      <c r="I47" s="83"/>
      <c r="J47" s="83"/>
      <c r="K47" s="83"/>
      <c r="L47" s="83"/>
      <c r="M47" s="83"/>
      <c r="N47" s="83"/>
      <c r="O47" s="83"/>
      <c r="P47" s="85"/>
      <c r="Q47" s="85"/>
      <c r="R47" s="83"/>
      <c r="S47" s="83"/>
      <c r="T47" s="83"/>
      <c r="U47" s="83"/>
    </row>
    <row r="48" spans="1:21">
      <c r="A48" s="83"/>
      <c r="B48" s="83"/>
      <c r="C48" s="83"/>
      <c r="D48" s="83"/>
      <c r="E48" s="83"/>
      <c r="F48" s="85"/>
      <c r="G48" s="85"/>
      <c r="H48" s="83"/>
      <c r="I48" s="83"/>
      <c r="J48" s="83"/>
      <c r="K48" s="83"/>
      <c r="L48" s="83"/>
      <c r="M48" s="83"/>
      <c r="N48" s="83"/>
      <c r="O48" s="83"/>
      <c r="P48" s="85"/>
      <c r="Q48" s="85"/>
      <c r="R48" s="83"/>
      <c r="S48" s="83"/>
      <c r="T48" s="83"/>
      <c r="U48" s="83"/>
    </row>
    <row r="49" spans="1:21">
      <c r="A49" s="83"/>
      <c r="B49" s="83"/>
      <c r="C49" s="83"/>
      <c r="D49" s="83"/>
      <c r="E49" s="83"/>
      <c r="F49" s="85"/>
      <c r="G49" s="85"/>
      <c r="H49" s="83"/>
      <c r="I49" s="83"/>
      <c r="J49" s="83"/>
      <c r="K49" s="83"/>
      <c r="L49" s="83"/>
      <c r="M49" s="83"/>
      <c r="N49" s="83"/>
      <c r="O49" s="83"/>
      <c r="P49" s="85"/>
      <c r="Q49" s="85"/>
      <c r="R49" s="83"/>
      <c r="S49" s="83"/>
      <c r="T49" s="83"/>
      <c r="U49" s="83"/>
    </row>
    <row r="50" spans="1:2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</row>
    <row r="51" spans="1:2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1:21">
      <c r="A53" s="83"/>
      <c r="B53" s="83"/>
      <c r="C53" s="86"/>
      <c r="D53" s="83"/>
      <c r="E53" s="83"/>
      <c r="F53" s="87"/>
      <c r="G53" s="88"/>
      <c r="H53" s="83"/>
      <c r="I53" s="83"/>
      <c r="J53" s="83"/>
      <c r="K53" s="83"/>
      <c r="L53" s="83"/>
      <c r="M53" s="86"/>
      <c r="N53" s="83"/>
      <c r="O53" s="83"/>
      <c r="P53" s="87"/>
      <c r="Q53" s="88"/>
      <c r="R53" s="83"/>
      <c r="S53" s="83"/>
      <c r="T53" s="83"/>
      <c r="U53" s="83"/>
    </row>
    <row r="54" spans="1:2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  <row r="55" spans="1:2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>
      <c r="A56" s="83"/>
      <c r="B56" s="83"/>
      <c r="C56" s="83"/>
      <c r="D56" s="83"/>
      <c r="E56" s="83"/>
      <c r="F56" s="83"/>
      <c r="G56" s="85"/>
      <c r="H56" s="84"/>
      <c r="I56" s="84"/>
      <c r="J56" s="84"/>
      <c r="K56" s="83"/>
      <c r="L56" s="83"/>
      <c r="M56" s="83"/>
      <c r="N56" s="83"/>
      <c r="O56" s="83"/>
      <c r="P56" s="83"/>
      <c r="Q56" s="85"/>
      <c r="R56" s="84"/>
      <c r="S56" s="84"/>
      <c r="T56" s="84"/>
      <c r="U56" s="83"/>
    </row>
    <row r="57" spans="1:21">
      <c r="A57" s="83"/>
      <c r="B57" s="83"/>
      <c r="C57" s="83"/>
      <c r="D57" s="83"/>
      <c r="E57" s="153"/>
      <c r="F57" s="89"/>
      <c r="G57" s="89"/>
      <c r="H57" s="85"/>
      <c r="I57" s="85"/>
      <c r="J57" s="90"/>
      <c r="K57" s="83"/>
      <c r="L57" s="83"/>
      <c r="M57" s="83"/>
      <c r="N57" s="83"/>
      <c r="O57" s="153"/>
      <c r="P57" s="89"/>
      <c r="Q57" s="89"/>
      <c r="R57" s="85"/>
      <c r="S57" s="85"/>
      <c r="T57" s="90"/>
      <c r="U57" s="83"/>
    </row>
    <row r="58" spans="1:21">
      <c r="A58" s="83"/>
      <c r="B58" s="83"/>
      <c r="C58" s="83"/>
      <c r="D58" s="83"/>
      <c r="E58" s="153"/>
      <c r="F58" s="85"/>
      <c r="G58" s="89"/>
      <c r="H58" s="85"/>
      <c r="I58" s="85"/>
      <c r="J58" s="90"/>
      <c r="K58" s="83"/>
      <c r="L58" s="83"/>
      <c r="M58" s="83"/>
      <c r="N58" s="83"/>
      <c r="O58" s="153"/>
      <c r="P58" s="85"/>
      <c r="Q58" s="89"/>
      <c r="R58" s="85"/>
      <c r="S58" s="85"/>
      <c r="T58" s="90"/>
      <c r="U58" s="83"/>
    </row>
    <row r="59" spans="1:21">
      <c r="A59" s="83"/>
      <c r="B59" s="83"/>
      <c r="C59" s="83"/>
      <c r="D59" s="83"/>
      <c r="E59" s="153"/>
      <c r="F59" s="89"/>
      <c r="G59" s="89"/>
      <c r="H59" s="85"/>
      <c r="I59" s="85"/>
      <c r="J59" s="90"/>
      <c r="K59" s="83"/>
      <c r="L59" s="83"/>
      <c r="M59" s="83"/>
      <c r="N59" s="83"/>
      <c r="O59" s="153"/>
      <c r="P59" s="89"/>
      <c r="Q59" s="89"/>
      <c r="R59" s="85"/>
      <c r="S59" s="85"/>
      <c r="T59" s="90"/>
      <c r="U59" s="83"/>
    </row>
    <row r="60" spans="1:2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1:2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</row>
    <row r="62" spans="1:2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spans="1:2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</row>
    <row r="67" spans="1:2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</row>
    <row r="68" spans="1:2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</row>
  </sheetData>
  <mergeCells count="9">
    <mergeCell ref="E57:E59"/>
    <mergeCell ref="O37:O39"/>
    <mergeCell ref="O57:O59"/>
    <mergeCell ref="E14:E16"/>
    <mergeCell ref="B2:J2"/>
    <mergeCell ref="E31:E34"/>
    <mergeCell ref="B19:J19"/>
    <mergeCell ref="E37:E39"/>
    <mergeCell ref="B43:J4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" workbookViewId="0">
      <selection activeCell="B2" sqref="B2"/>
    </sheetView>
  </sheetViews>
  <sheetFormatPr baseColWidth="10" defaultRowHeight="15" x14ac:dyDescent="0"/>
  <cols>
    <col min="2" max="2" width="9" customWidth="1"/>
    <col min="3" max="3" width="8.1640625" customWidth="1"/>
  </cols>
  <sheetData>
    <row r="1" spans="1:12">
      <c r="A1" t="s">
        <v>10</v>
      </c>
      <c r="B1" s="117">
        <v>0.2</v>
      </c>
      <c r="C1" t="s">
        <v>0</v>
      </c>
      <c r="E1" s="1"/>
    </row>
    <row r="2" spans="1:12">
      <c r="A2">
        <v>1</v>
      </c>
      <c r="D2" s="20" t="s">
        <v>11</v>
      </c>
    </row>
    <row r="3" spans="1:12">
      <c r="A3">
        <f>A2+0.1</f>
        <v>1.1000000000000001</v>
      </c>
      <c r="B3" s="19">
        <f>A3/(1+$B$1)</f>
        <v>0.91666666666666674</v>
      </c>
      <c r="C3" s="21">
        <f>B3-$A$2</f>
        <v>-8.3333333333333259E-2</v>
      </c>
      <c r="D3" s="20">
        <f>(C3/B3)/100</f>
        <v>-9.0909090909090811E-4</v>
      </c>
      <c r="E3" s="19"/>
      <c r="F3" s="20"/>
      <c r="G3" s="19"/>
      <c r="H3" s="20"/>
    </row>
    <row r="4" spans="1:12" ht="18">
      <c r="A4">
        <f t="shared" ref="A4:A42" si="0">A3+0.1</f>
        <v>1.2000000000000002</v>
      </c>
      <c r="B4" s="19">
        <f t="shared" ref="B4:B42" si="1">A4/(1+$B$1)</f>
        <v>1.0000000000000002</v>
      </c>
      <c r="C4" s="21">
        <f t="shared" ref="C4:C42" si="2">B4-$A$2</f>
        <v>0</v>
      </c>
      <c r="D4" s="20">
        <f t="shared" ref="D4:D42" si="3">C4/B4</f>
        <v>0</v>
      </c>
      <c r="E4" s="19"/>
      <c r="F4" s="25" t="s">
        <v>13</v>
      </c>
      <c r="G4" s="26"/>
      <c r="H4" s="20"/>
      <c r="I4" s="118" t="s">
        <v>14</v>
      </c>
      <c r="J4" s="118"/>
      <c r="K4" s="118"/>
      <c r="L4" s="118"/>
    </row>
    <row r="5" spans="1:12">
      <c r="A5">
        <f t="shared" si="0"/>
        <v>1.3000000000000003</v>
      </c>
      <c r="B5" s="19">
        <f t="shared" si="1"/>
        <v>1.0833333333333337</v>
      </c>
      <c r="C5" s="21">
        <f t="shared" si="2"/>
        <v>8.3333333333333703E-2</v>
      </c>
      <c r="D5" s="20">
        <f t="shared" si="3"/>
        <v>7.6923076923077233E-2</v>
      </c>
      <c r="E5" s="19"/>
      <c r="F5" s="20"/>
      <c r="G5" s="19"/>
      <c r="H5" s="20"/>
    </row>
    <row r="6" spans="1:12">
      <c r="A6">
        <f t="shared" si="0"/>
        <v>1.4000000000000004</v>
      </c>
      <c r="B6" s="19">
        <f t="shared" si="1"/>
        <v>1.166666666666667</v>
      </c>
      <c r="C6" s="21">
        <f t="shared" si="2"/>
        <v>0.16666666666666696</v>
      </c>
      <c r="D6" s="20">
        <f t="shared" si="3"/>
        <v>0.14285714285714307</v>
      </c>
      <c r="E6" s="19"/>
      <c r="F6" s="20"/>
      <c r="G6" s="19"/>
      <c r="H6" s="20"/>
    </row>
    <row r="7" spans="1:12">
      <c r="A7">
        <f t="shared" si="0"/>
        <v>1.5000000000000004</v>
      </c>
      <c r="B7" s="19">
        <f t="shared" si="1"/>
        <v>1.2500000000000004</v>
      </c>
      <c r="C7" s="21">
        <f t="shared" si="2"/>
        <v>0.25000000000000044</v>
      </c>
      <c r="D7" s="20">
        <f t="shared" si="3"/>
        <v>0.20000000000000029</v>
      </c>
      <c r="E7" s="19"/>
      <c r="F7" s="20"/>
      <c r="G7" s="19"/>
      <c r="H7" s="20"/>
    </row>
    <row r="8" spans="1:12">
      <c r="A8">
        <f t="shared" si="0"/>
        <v>1.6000000000000005</v>
      </c>
      <c r="B8" s="19">
        <f t="shared" si="1"/>
        <v>1.3333333333333339</v>
      </c>
      <c r="C8" s="21">
        <f t="shared" si="2"/>
        <v>0.33333333333333393</v>
      </c>
      <c r="D8" s="20">
        <f t="shared" si="3"/>
        <v>0.25000000000000033</v>
      </c>
      <c r="E8" s="19"/>
      <c r="F8" s="20"/>
      <c r="G8" s="19"/>
      <c r="H8" s="20"/>
    </row>
    <row r="9" spans="1:12">
      <c r="A9">
        <f t="shared" si="0"/>
        <v>1.7000000000000006</v>
      </c>
      <c r="B9" s="19">
        <f t="shared" si="1"/>
        <v>1.4166666666666672</v>
      </c>
      <c r="C9" s="21">
        <f t="shared" si="2"/>
        <v>0.41666666666666718</v>
      </c>
      <c r="D9" s="20">
        <f t="shared" si="3"/>
        <v>0.29411764705882376</v>
      </c>
      <c r="E9" s="19"/>
      <c r="F9" s="20"/>
      <c r="G9" s="19"/>
      <c r="H9" s="20"/>
    </row>
    <row r="10" spans="1:12">
      <c r="A10">
        <f t="shared" si="0"/>
        <v>1.8000000000000007</v>
      </c>
      <c r="B10" s="19">
        <f t="shared" si="1"/>
        <v>1.5000000000000007</v>
      </c>
      <c r="C10" s="21">
        <f t="shared" si="2"/>
        <v>0.50000000000000067</v>
      </c>
      <c r="D10" s="20">
        <f t="shared" si="3"/>
        <v>0.33333333333333365</v>
      </c>
      <c r="E10" s="19"/>
      <c r="F10" s="20"/>
      <c r="G10" s="19"/>
      <c r="H10" s="20"/>
    </row>
    <row r="11" spans="1:12">
      <c r="A11">
        <f t="shared" si="0"/>
        <v>1.9000000000000008</v>
      </c>
      <c r="B11" s="19">
        <f t="shared" si="1"/>
        <v>1.5833333333333341</v>
      </c>
      <c r="C11" s="21">
        <f t="shared" si="2"/>
        <v>0.58333333333333415</v>
      </c>
      <c r="D11" s="20">
        <f t="shared" si="3"/>
        <v>0.36842105263157926</v>
      </c>
      <c r="E11" s="19"/>
      <c r="F11" s="20"/>
      <c r="G11" s="19"/>
      <c r="H11" s="20"/>
    </row>
    <row r="12" spans="1:12">
      <c r="A12">
        <f t="shared" si="0"/>
        <v>2.0000000000000009</v>
      </c>
      <c r="B12" s="19">
        <f t="shared" si="1"/>
        <v>1.6666666666666674</v>
      </c>
      <c r="C12" s="21">
        <f t="shared" si="2"/>
        <v>0.66666666666666741</v>
      </c>
      <c r="D12" s="20">
        <f t="shared" si="3"/>
        <v>0.40000000000000024</v>
      </c>
      <c r="E12" s="19"/>
      <c r="F12" s="20"/>
      <c r="G12" s="19"/>
      <c r="H12" s="20"/>
    </row>
    <row r="13" spans="1:12">
      <c r="A13">
        <f t="shared" si="0"/>
        <v>2.100000000000001</v>
      </c>
      <c r="B13" s="19">
        <f t="shared" si="1"/>
        <v>1.7500000000000009</v>
      </c>
      <c r="C13" s="21">
        <f t="shared" si="2"/>
        <v>0.75000000000000089</v>
      </c>
      <c r="D13" s="20">
        <f t="shared" si="3"/>
        <v>0.42857142857142888</v>
      </c>
      <c r="E13" s="19"/>
      <c r="F13" s="20"/>
      <c r="G13" s="19"/>
      <c r="H13" s="20"/>
    </row>
    <row r="14" spans="1:12">
      <c r="A14">
        <f t="shared" si="0"/>
        <v>2.2000000000000011</v>
      </c>
      <c r="B14" s="19">
        <f t="shared" si="1"/>
        <v>1.8333333333333344</v>
      </c>
      <c r="C14" s="21">
        <f t="shared" si="2"/>
        <v>0.83333333333333437</v>
      </c>
      <c r="D14" s="20">
        <f t="shared" si="3"/>
        <v>0.45454545454545486</v>
      </c>
      <c r="E14" s="19"/>
      <c r="F14" s="20"/>
      <c r="G14" s="19"/>
      <c r="H14" s="20"/>
    </row>
    <row r="15" spans="1:12">
      <c r="A15">
        <f t="shared" si="0"/>
        <v>2.3000000000000012</v>
      </c>
      <c r="B15" s="19">
        <f t="shared" si="1"/>
        <v>1.9166666666666676</v>
      </c>
      <c r="C15" s="21">
        <f t="shared" si="2"/>
        <v>0.91666666666666763</v>
      </c>
      <c r="D15" s="20">
        <f t="shared" si="3"/>
        <v>0.47826086956521763</v>
      </c>
      <c r="E15" s="19"/>
      <c r="F15" s="20"/>
      <c r="G15" s="19"/>
      <c r="H15" s="20"/>
    </row>
    <row r="16" spans="1:12">
      <c r="A16">
        <f t="shared" si="0"/>
        <v>2.4000000000000012</v>
      </c>
      <c r="B16" s="19">
        <f t="shared" si="1"/>
        <v>2.0000000000000013</v>
      </c>
      <c r="C16" s="21">
        <f t="shared" si="2"/>
        <v>1.0000000000000013</v>
      </c>
      <c r="D16" s="20">
        <f t="shared" si="3"/>
        <v>0.50000000000000033</v>
      </c>
      <c r="E16" s="19"/>
      <c r="F16" s="20"/>
      <c r="G16" s="19"/>
      <c r="H16" s="20"/>
    </row>
    <row r="17" spans="1:8">
      <c r="A17">
        <f t="shared" si="0"/>
        <v>2.5000000000000013</v>
      </c>
      <c r="B17" s="19">
        <f t="shared" si="1"/>
        <v>2.0833333333333344</v>
      </c>
      <c r="C17" s="21">
        <f t="shared" si="2"/>
        <v>1.0833333333333344</v>
      </c>
      <c r="D17" s="20">
        <f t="shared" si="3"/>
        <v>0.52000000000000024</v>
      </c>
      <c r="E17" s="19"/>
      <c r="F17" s="20"/>
      <c r="G17" s="19"/>
      <c r="H17" s="20"/>
    </row>
    <row r="18" spans="1:8">
      <c r="A18">
        <f t="shared" si="0"/>
        <v>2.6000000000000014</v>
      </c>
      <c r="B18" s="19">
        <f t="shared" si="1"/>
        <v>2.1666666666666679</v>
      </c>
      <c r="C18" s="21">
        <f t="shared" si="2"/>
        <v>1.1666666666666679</v>
      </c>
      <c r="D18" s="20">
        <f t="shared" si="3"/>
        <v>0.53846153846153877</v>
      </c>
      <c r="E18" s="19"/>
      <c r="F18" s="20"/>
      <c r="G18" s="19"/>
      <c r="H18" s="20"/>
    </row>
    <row r="19" spans="1:8">
      <c r="A19">
        <f t="shared" si="0"/>
        <v>2.7000000000000015</v>
      </c>
      <c r="B19" s="19">
        <f t="shared" si="1"/>
        <v>2.2500000000000013</v>
      </c>
      <c r="C19" s="21">
        <f t="shared" si="2"/>
        <v>1.2500000000000013</v>
      </c>
      <c r="D19" s="20">
        <f t="shared" si="3"/>
        <v>0.5555555555555558</v>
      </c>
      <c r="E19" s="19"/>
      <c r="F19" s="20"/>
      <c r="G19" s="19"/>
      <c r="H19" s="20"/>
    </row>
    <row r="20" spans="1:8">
      <c r="A20">
        <f t="shared" si="0"/>
        <v>2.8000000000000016</v>
      </c>
      <c r="B20" s="19">
        <f t="shared" si="1"/>
        <v>2.3333333333333348</v>
      </c>
      <c r="C20" s="21">
        <f t="shared" si="2"/>
        <v>1.3333333333333348</v>
      </c>
      <c r="D20" s="20">
        <f t="shared" si="3"/>
        <v>0.57142857142857173</v>
      </c>
      <c r="E20" s="19"/>
      <c r="F20" s="20"/>
      <c r="G20" s="19"/>
      <c r="H20" s="20"/>
    </row>
    <row r="21" spans="1:8">
      <c r="A21">
        <f t="shared" si="0"/>
        <v>2.9000000000000017</v>
      </c>
      <c r="B21" s="19">
        <f t="shared" si="1"/>
        <v>2.4166666666666683</v>
      </c>
      <c r="C21" s="21">
        <f t="shared" si="2"/>
        <v>1.4166666666666683</v>
      </c>
      <c r="D21" s="20">
        <f t="shared" si="3"/>
        <v>0.58620689655172442</v>
      </c>
      <c r="E21" s="19"/>
      <c r="F21" s="20"/>
      <c r="G21" s="19"/>
      <c r="H21" s="20"/>
    </row>
    <row r="22" spans="1:8">
      <c r="A22">
        <f t="shared" si="0"/>
        <v>3.0000000000000018</v>
      </c>
      <c r="B22" s="19">
        <f t="shared" si="1"/>
        <v>2.5000000000000018</v>
      </c>
      <c r="C22" s="21">
        <f t="shared" si="2"/>
        <v>1.5000000000000018</v>
      </c>
      <c r="D22" s="20">
        <f t="shared" si="3"/>
        <v>0.60000000000000031</v>
      </c>
      <c r="E22" s="19"/>
      <c r="F22" s="20"/>
      <c r="G22" s="19"/>
      <c r="H22" s="20"/>
    </row>
    <row r="23" spans="1:8">
      <c r="A23">
        <f t="shared" si="0"/>
        <v>3.1000000000000019</v>
      </c>
      <c r="B23" s="19">
        <f t="shared" si="1"/>
        <v>2.5833333333333348</v>
      </c>
      <c r="C23" s="21">
        <f t="shared" si="2"/>
        <v>1.5833333333333348</v>
      </c>
      <c r="D23" s="20">
        <f t="shared" si="3"/>
        <v>0.61290322580645185</v>
      </c>
      <c r="E23" s="19"/>
      <c r="F23" s="20"/>
      <c r="G23" s="19"/>
      <c r="H23" s="20"/>
    </row>
    <row r="24" spans="1:8">
      <c r="A24">
        <f t="shared" si="0"/>
        <v>3.200000000000002</v>
      </c>
      <c r="B24" s="19">
        <f t="shared" si="1"/>
        <v>2.6666666666666683</v>
      </c>
      <c r="C24" s="21">
        <f t="shared" si="2"/>
        <v>1.6666666666666683</v>
      </c>
      <c r="D24" s="20">
        <f t="shared" si="3"/>
        <v>0.62500000000000022</v>
      </c>
      <c r="E24" s="19"/>
      <c r="F24" s="20"/>
      <c r="G24" s="19"/>
      <c r="H24" s="20"/>
    </row>
    <row r="25" spans="1:8">
      <c r="A25">
        <f t="shared" si="0"/>
        <v>3.300000000000002</v>
      </c>
      <c r="B25" s="19">
        <f t="shared" si="1"/>
        <v>2.7500000000000018</v>
      </c>
      <c r="C25" s="21">
        <f t="shared" si="2"/>
        <v>1.7500000000000018</v>
      </c>
      <c r="D25" s="20">
        <f t="shared" si="3"/>
        <v>0.63636363636363658</v>
      </c>
      <c r="E25" s="19"/>
      <c r="F25" s="20"/>
      <c r="G25" s="19"/>
      <c r="H25" s="20"/>
    </row>
    <row r="26" spans="1:8">
      <c r="A26">
        <f t="shared" si="0"/>
        <v>3.4000000000000021</v>
      </c>
      <c r="B26" s="19">
        <f t="shared" si="1"/>
        <v>2.8333333333333353</v>
      </c>
      <c r="C26" s="21">
        <f t="shared" si="2"/>
        <v>1.8333333333333353</v>
      </c>
      <c r="D26" s="20">
        <f t="shared" si="3"/>
        <v>0.64705882352941202</v>
      </c>
      <c r="E26" s="19"/>
      <c r="F26" s="20"/>
      <c r="G26" s="19"/>
      <c r="H26" s="20"/>
    </row>
    <row r="27" spans="1:8">
      <c r="A27">
        <f t="shared" si="0"/>
        <v>3.5000000000000022</v>
      </c>
      <c r="B27" s="19">
        <f t="shared" si="1"/>
        <v>2.9166666666666687</v>
      </c>
      <c r="C27" s="21">
        <f t="shared" si="2"/>
        <v>1.9166666666666687</v>
      </c>
      <c r="D27" s="20">
        <f t="shared" si="3"/>
        <v>0.65714285714285736</v>
      </c>
      <c r="E27" s="19"/>
      <c r="F27" s="20"/>
      <c r="G27" s="19"/>
      <c r="H27" s="20"/>
    </row>
    <row r="28" spans="1:8">
      <c r="A28">
        <f t="shared" si="0"/>
        <v>3.6000000000000023</v>
      </c>
      <c r="B28" s="19">
        <f t="shared" si="1"/>
        <v>3.0000000000000022</v>
      </c>
      <c r="C28" s="21">
        <f t="shared" si="2"/>
        <v>2.0000000000000022</v>
      </c>
      <c r="D28" s="20">
        <f t="shared" si="3"/>
        <v>0.66666666666666696</v>
      </c>
      <c r="E28" s="19"/>
      <c r="F28" s="20"/>
      <c r="G28" s="19"/>
      <c r="H28" s="20"/>
    </row>
    <row r="29" spans="1:8">
      <c r="A29">
        <f t="shared" si="0"/>
        <v>3.7000000000000024</v>
      </c>
      <c r="B29" s="19">
        <f t="shared" si="1"/>
        <v>3.0833333333333353</v>
      </c>
      <c r="C29" s="21">
        <f t="shared" si="2"/>
        <v>2.0833333333333353</v>
      </c>
      <c r="D29" s="20">
        <f t="shared" si="3"/>
        <v>0.67567567567567588</v>
      </c>
      <c r="E29" s="19"/>
      <c r="F29" s="20"/>
      <c r="G29" s="19"/>
      <c r="H29" s="20"/>
    </row>
    <row r="30" spans="1:8">
      <c r="A30">
        <f t="shared" si="0"/>
        <v>3.8000000000000025</v>
      </c>
      <c r="B30" s="19">
        <f t="shared" si="1"/>
        <v>3.1666666666666687</v>
      </c>
      <c r="C30" s="21">
        <f t="shared" si="2"/>
        <v>2.1666666666666687</v>
      </c>
      <c r="D30" s="20">
        <f t="shared" si="3"/>
        <v>0.68421052631578971</v>
      </c>
      <c r="E30" s="19"/>
      <c r="F30" s="20"/>
      <c r="G30" s="19"/>
      <c r="H30" s="20"/>
    </row>
    <row r="31" spans="1:8">
      <c r="A31">
        <f t="shared" si="0"/>
        <v>3.9000000000000026</v>
      </c>
      <c r="B31" s="19">
        <f t="shared" si="1"/>
        <v>3.2500000000000022</v>
      </c>
      <c r="C31" s="21">
        <f t="shared" si="2"/>
        <v>2.2500000000000022</v>
      </c>
      <c r="D31" s="20">
        <f t="shared" si="3"/>
        <v>0.69230769230769251</v>
      </c>
      <c r="E31" s="19"/>
      <c r="F31" s="20"/>
      <c r="G31" s="19"/>
      <c r="H31" s="20"/>
    </row>
    <row r="32" spans="1:8">
      <c r="A32">
        <f t="shared" si="0"/>
        <v>4.0000000000000027</v>
      </c>
      <c r="B32" s="19">
        <f t="shared" si="1"/>
        <v>3.3333333333333357</v>
      </c>
      <c r="C32" s="21">
        <f t="shared" si="2"/>
        <v>2.3333333333333357</v>
      </c>
      <c r="D32" s="20">
        <f t="shared" si="3"/>
        <v>0.70000000000000018</v>
      </c>
      <c r="E32" s="19"/>
      <c r="F32" s="20"/>
      <c r="G32" s="19"/>
      <c r="H32" s="20"/>
    </row>
    <row r="33" spans="1:8">
      <c r="A33">
        <f t="shared" si="0"/>
        <v>4.1000000000000023</v>
      </c>
      <c r="B33" s="19">
        <f t="shared" si="1"/>
        <v>3.4166666666666687</v>
      </c>
      <c r="C33" s="21">
        <f t="shared" si="2"/>
        <v>2.4166666666666687</v>
      </c>
      <c r="D33" s="20">
        <f t="shared" si="3"/>
        <v>0.70731707317073189</v>
      </c>
      <c r="E33" s="19"/>
      <c r="F33" s="20"/>
      <c r="G33" s="19"/>
      <c r="H33" s="20"/>
    </row>
    <row r="34" spans="1:8">
      <c r="A34">
        <f t="shared" si="0"/>
        <v>4.200000000000002</v>
      </c>
      <c r="B34" s="19">
        <f t="shared" si="1"/>
        <v>3.5000000000000018</v>
      </c>
      <c r="C34" s="21">
        <f t="shared" si="2"/>
        <v>2.5000000000000018</v>
      </c>
      <c r="D34" s="20">
        <f t="shared" si="3"/>
        <v>0.71428571428571441</v>
      </c>
      <c r="E34" s="19"/>
      <c r="F34" s="20"/>
      <c r="G34" s="19"/>
      <c r="H34" s="20"/>
    </row>
    <row r="35" spans="1:8">
      <c r="A35">
        <f t="shared" si="0"/>
        <v>4.3000000000000016</v>
      </c>
      <c r="B35" s="19">
        <f t="shared" si="1"/>
        <v>3.5833333333333348</v>
      </c>
      <c r="C35" s="21">
        <f t="shared" si="2"/>
        <v>2.5833333333333348</v>
      </c>
      <c r="D35" s="20">
        <f t="shared" si="3"/>
        <v>0.72093023255813971</v>
      </c>
      <c r="E35" s="19"/>
      <c r="F35" s="20"/>
      <c r="G35" s="19"/>
      <c r="H35" s="20"/>
    </row>
    <row r="36" spans="1:8">
      <c r="A36">
        <f t="shared" si="0"/>
        <v>4.4000000000000012</v>
      </c>
      <c r="B36" s="19">
        <f t="shared" si="1"/>
        <v>3.6666666666666679</v>
      </c>
      <c r="C36" s="21">
        <f t="shared" si="2"/>
        <v>2.6666666666666679</v>
      </c>
      <c r="D36" s="20">
        <f t="shared" si="3"/>
        <v>0.7272727272727274</v>
      </c>
      <c r="E36" s="19"/>
      <c r="F36" s="20"/>
      <c r="G36" s="19"/>
      <c r="H36" s="20"/>
    </row>
    <row r="37" spans="1:8">
      <c r="A37">
        <f t="shared" si="0"/>
        <v>4.5000000000000009</v>
      </c>
      <c r="B37" s="19">
        <f t="shared" si="1"/>
        <v>3.7500000000000009</v>
      </c>
      <c r="C37" s="21">
        <f t="shared" si="2"/>
        <v>2.7500000000000009</v>
      </c>
      <c r="D37" s="20">
        <f t="shared" si="3"/>
        <v>0.73333333333333339</v>
      </c>
      <c r="E37" s="19"/>
      <c r="F37" s="20"/>
      <c r="G37" s="19"/>
      <c r="H37" s="20"/>
    </row>
    <row r="38" spans="1:8">
      <c r="A38">
        <f t="shared" si="0"/>
        <v>4.6000000000000005</v>
      </c>
      <c r="B38" s="19">
        <f t="shared" si="1"/>
        <v>3.8333333333333339</v>
      </c>
      <c r="C38" s="21">
        <f t="shared" si="2"/>
        <v>2.8333333333333339</v>
      </c>
      <c r="D38" s="20">
        <f t="shared" si="3"/>
        <v>0.73913043478260876</v>
      </c>
      <c r="E38" s="19"/>
      <c r="F38" s="20"/>
      <c r="G38" s="19"/>
      <c r="H38" s="20"/>
    </row>
    <row r="39" spans="1:8">
      <c r="A39">
        <f t="shared" si="0"/>
        <v>4.7</v>
      </c>
      <c r="B39" s="19">
        <f t="shared" si="1"/>
        <v>3.916666666666667</v>
      </c>
      <c r="C39" s="21">
        <f t="shared" si="2"/>
        <v>2.916666666666667</v>
      </c>
      <c r="D39" s="20">
        <f t="shared" si="3"/>
        <v>0.74468085106382975</v>
      </c>
      <c r="E39" s="19"/>
      <c r="F39" s="20"/>
      <c r="G39" s="19"/>
      <c r="H39" s="20"/>
    </row>
    <row r="40" spans="1:8">
      <c r="A40">
        <f t="shared" si="0"/>
        <v>4.8</v>
      </c>
      <c r="B40" s="19">
        <f t="shared" si="1"/>
        <v>4</v>
      </c>
      <c r="C40" s="21">
        <f t="shared" si="2"/>
        <v>3</v>
      </c>
      <c r="D40" s="20">
        <f t="shared" si="3"/>
        <v>0.75</v>
      </c>
      <c r="E40" s="19"/>
      <c r="F40" s="20"/>
      <c r="G40" s="19"/>
      <c r="H40" s="20"/>
    </row>
    <row r="41" spans="1:8">
      <c r="A41">
        <f t="shared" si="0"/>
        <v>4.8999999999999995</v>
      </c>
      <c r="B41" s="19">
        <f t="shared" si="1"/>
        <v>4.083333333333333</v>
      </c>
      <c r="C41" s="21">
        <f t="shared" si="2"/>
        <v>3.083333333333333</v>
      </c>
      <c r="D41" s="20">
        <f t="shared" si="3"/>
        <v>0.75510204081632648</v>
      </c>
      <c r="E41" s="19"/>
      <c r="F41" s="20"/>
      <c r="G41" s="19"/>
      <c r="H41" s="20"/>
    </row>
    <row r="42" spans="1:8">
      <c r="A42">
        <f t="shared" si="0"/>
        <v>4.9999999999999991</v>
      </c>
      <c r="B42" s="19">
        <f t="shared" si="1"/>
        <v>4.1666666666666661</v>
      </c>
      <c r="C42" s="21">
        <f t="shared" si="2"/>
        <v>3.1666666666666661</v>
      </c>
      <c r="D42" s="20">
        <f t="shared" si="3"/>
        <v>0.76</v>
      </c>
      <c r="E42" s="19"/>
      <c r="F42" s="20"/>
      <c r="G42" s="19"/>
      <c r="H42" s="2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Marges librairie et café</vt:lpstr>
      <vt:lpstr>Marges restauration</vt:lpstr>
      <vt:lpstr>coef et marge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katy</cp:lastModifiedBy>
  <dcterms:created xsi:type="dcterms:W3CDTF">2017-09-10T14:23:42Z</dcterms:created>
  <dcterms:modified xsi:type="dcterms:W3CDTF">2018-03-01T11:25:51Z</dcterms:modified>
</cp:coreProperties>
</file>